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7"/>
  <workbookPr/>
  <mc:AlternateContent xmlns:mc="http://schemas.openxmlformats.org/markup-compatibility/2006">
    <mc:Choice Requires="x15">
      <x15ac:absPath xmlns:x15ac="http://schemas.microsoft.com/office/spreadsheetml/2010/11/ac" url="/Users/franchesca.beru/Downloads/"/>
    </mc:Choice>
  </mc:AlternateContent>
  <xr:revisionPtr revIDLastSave="4" documentId="13_ncr:1_{3A8A1233-66C6-4B49-B25C-98DA6EF89D68}" xr6:coauthVersionLast="47" xr6:coauthVersionMax="47" xr10:uidLastSave="{1F27EA1A-8F61-4547-8A64-D0099CFED0F1}"/>
  <bookViews>
    <workbookView xWindow="0" yWindow="500" windowWidth="28100" windowHeight="16280" firstSheet="2" activeTab="4" xr2:uid="{00000000-000D-0000-FFFF-FFFF00000000}"/>
  </bookViews>
  <sheets>
    <sheet name="Work Plan" sheetId="1" r:id="rId1"/>
    <sheet name="Budget breakdown per year" sheetId="12" r:id="rId2"/>
    <sheet name="South Africa" sheetId="2" r:id="rId3"/>
    <sheet name="Regional Executing Entity" sheetId="5" r:id="rId4"/>
    <sheet name="Lesotho" sheetId="8" r:id="rId5"/>
    <sheet name="Madgascar " sheetId="10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8" i="10" l="1"/>
  <c r="Q22" i="10"/>
  <c r="R22" i="10"/>
  <c r="S22" i="10"/>
  <c r="T22" i="10"/>
  <c r="P22" i="10"/>
  <c r="Q22" i="2"/>
  <c r="R22" i="2"/>
  <c r="S22" i="2"/>
  <c r="T22" i="2"/>
  <c r="P22" i="2"/>
  <c r="Q28" i="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30" i="12"/>
  <c r="N50" i="12" s="1"/>
  <c r="G49" i="12"/>
  <c r="G48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30" i="12"/>
  <c r="U6" i="12"/>
  <c r="U7" i="12"/>
  <c r="U8" i="12"/>
  <c r="U9" i="12"/>
  <c r="U10" i="12"/>
  <c r="U11" i="12"/>
  <c r="U12" i="12"/>
  <c r="U13" i="12"/>
  <c r="U14" i="12"/>
  <c r="U15" i="12"/>
  <c r="U16" i="12"/>
  <c r="U17" i="12"/>
  <c r="U18" i="12"/>
  <c r="U19" i="12"/>
  <c r="U20" i="12"/>
  <c r="U21" i="12"/>
  <c r="U22" i="12"/>
  <c r="U23" i="12"/>
  <c r="U24" i="12"/>
  <c r="U5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5" i="12"/>
  <c r="N25" i="12" s="1"/>
  <c r="G24" i="12"/>
  <c r="G23" i="12"/>
  <c r="U25" i="12" l="1"/>
  <c r="G50" i="12"/>
  <c r="G6" i="12" l="1"/>
  <c r="G7" i="12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5" i="12"/>
  <c r="G25" i="12" l="1"/>
  <c r="T25" i="2"/>
  <c r="M26" i="10"/>
  <c r="Q24" i="10"/>
  <c r="U24" i="10" s="1"/>
  <c r="R24" i="10"/>
  <c r="S24" i="10"/>
  <c r="T24" i="10"/>
  <c r="P24" i="10"/>
  <c r="Q24" i="8"/>
  <c r="R24" i="8"/>
  <c r="U24" i="8" s="1"/>
  <c r="S24" i="8"/>
  <c r="T24" i="8"/>
  <c r="P24" i="8"/>
  <c r="N27" i="8"/>
  <c r="M27" i="5"/>
  <c r="U21" i="10" l="1"/>
  <c r="U20" i="10"/>
  <c r="U19" i="10"/>
  <c r="U18" i="10"/>
  <c r="U17" i="10"/>
  <c r="U16" i="10"/>
  <c r="U15" i="10"/>
  <c r="U14" i="10"/>
  <c r="U13" i="10"/>
  <c r="U12" i="10"/>
  <c r="U11" i="10"/>
  <c r="U10" i="10"/>
  <c r="U9" i="10"/>
  <c r="U8" i="10"/>
  <c r="U7" i="10"/>
  <c r="U6" i="10"/>
  <c r="U5" i="10"/>
  <c r="U4" i="10"/>
  <c r="U3" i="10"/>
  <c r="U2" i="10"/>
  <c r="U22" i="10" l="1"/>
  <c r="U21" i="8"/>
  <c r="U20" i="8"/>
  <c r="U19" i="8"/>
  <c r="U18" i="8"/>
  <c r="U17" i="8"/>
  <c r="U16" i="8"/>
  <c r="U15" i="8"/>
  <c r="U14" i="8"/>
  <c r="U13" i="8"/>
  <c r="U12" i="8"/>
  <c r="U11" i="8"/>
  <c r="U10" i="8"/>
  <c r="U9" i="8"/>
  <c r="U8" i="8"/>
  <c r="U7" i="8"/>
  <c r="U6" i="8"/>
  <c r="U5" i="8"/>
  <c r="U4" i="8"/>
  <c r="U3" i="8"/>
  <c r="U2" i="8"/>
  <c r="U22" i="8" l="1"/>
  <c r="O29" i="5" l="1"/>
  <c r="T20" i="5"/>
  <c r="O28" i="5"/>
  <c r="T23" i="5"/>
  <c r="T21" i="5"/>
  <c r="T19" i="5"/>
  <c r="T18" i="5"/>
  <c r="T17" i="5"/>
  <c r="T13" i="5"/>
  <c r="T11" i="5"/>
  <c r="T9" i="5"/>
  <c r="T8" i="5"/>
  <c r="T7" i="5"/>
  <c r="T6" i="5"/>
  <c r="S22" i="5"/>
  <c r="S26" i="5" s="1"/>
  <c r="Q22" i="5"/>
  <c r="T22" i="5" l="1"/>
  <c r="O31" i="5"/>
  <c r="O16" i="5"/>
  <c r="T16" i="5" s="1"/>
  <c r="P15" i="5"/>
  <c r="T15" i="5" s="1"/>
  <c r="R14" i="5"/>
  <c r="R26" i="5" s="1"/>
  <c r="Q14" i="5"/>
  <c r="P14" i="5"/>
  <c r="T14" i="5" s="1"/>
  <c r="Q12" i="5"/>
  <c r="P12" i="5"/>
  <c r="O12" i="5"/>
  <c r="T12" i="5" s="1"/>
  <c r="O10" i="5"/>
  <c r="T10" i="5" s="1"/>
  <c r="Q5" i="5"/>
  <c r="P4" i="5"/>
  <c r="P26" i="5" s="1"/>
  <c r="O4" i="5"/>
  <c r="O26" i="5" l="1"/>
  <c r="T4" i="5"/>
  <c r="Q26" i="5"/>
  <c r="T5" i="5"/>
  <c r="U21" i="2"/>
  <c r="U20" i="2"/>
  <c r="U19" i="2"/>
  <c r="U18" i="2"/>
  <c r="U17" i="2"/>
  <c r="S16" i="2"/>
  <c r="S25" i="2" s="1"/>
  <c r="U15" i="2"/>
  <c r="P14" i="2"/>
  <c r="P25" i="2" s="1"/>
  <c r="U13" i="2"/>
  <c r="Q13" i="2"/>
  <c r="U12" i="2"/>
  <c r="U11" i="2"/>
  <c r="U10" i="2"/>
  <c r="Q9" i="2"/>
  <c r="U9" i="2" s="1"/>
  <c r="U8" i="2"/>
  <c r="N28" i="2"/>
  <c r="N27" i="2"/>
  <c r="U7" i="2"/>
  <c r="Q6" i="2"/>
  <c r="U6" i="2" s="1"/>
  <c r="U5" i="2"/>
  <c r="U2" i="2"/>
  <c r="U3" i="2"/>
  <c r="U4" i="2"/>
  <c r="R3" i="2"/>
  <c r="R25" i="2" s="1"/>
  <c r="Q2" i="2"/>
  <c r="U16" i="2" l="1"/>
  <c r="U14" i="2"/>
  <c r="U22" i="2" s="1"/>
  <c r="Q25" i="2"/>
  <c r="U25" i="2" s="1"/>
  <c r="T24" i="5"/>
  <c r="T2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AGULABA AMBI, Helmine Egokom</author>
  </authors>
  <commentList>
    <comment ref="U23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AGULABA AMBI, Helmine Egokom:</t>
        </r>
        <r>
          <rPr>
            <sz val="9"/>
            <color indexed="81"/>
            <rFont val="Tahoma"/>
            <family val="2"/>
          </rPr>
          <t xml:space="preserve">
again just like in the case of Madagascar the bidget is 1 dolar less
</t>
        </r>
      </text>
    </comment>
  </commentList>
</comments>
</file>

<file path=xl/sharedStrings.xml><?xml version="1.0" encoding="utf-8"?>
<sst xmlns="http://schemas.openxmlformats.org/spreadsheetml/2006/main" count="447" uniqueCount="115">
  <si>
    <t>Tentative Project Work Plan and Time Schedule</t>
  </si>
  <si>
    <t>Project Objective: To promote the concept of circular economy (CE) in the textile and garment (TG) sector of Lesotho, Madagascar and South Africa through the reuse, recycling and conversion of textile/garment discards and related wastes into economically viable and socially beneficial products and services.</t>
  </si>
  <si>
    <t>Project Work Plan</t>
  </si>
  <si>
    <t>Project Details and Information</t>
  </si>
  <si>
    <t>Year 1 - 2022-2023</t>
  </si>
  <si>
    <t>Year 2 - 2023-2024</t>
  </si>
  <si>
    <t>Year 3 - 2024-2025</t>
  </si>
  <si>
    <t>Year 4 - 2025-2026</t>
  </si>
  <si>
    <t>Year 5 - 2026-2027</t>
  </si>
  <si>
    <t xml:space="preserve">Component 1 </t>
  </si>
  <si>
    <t xml:space="preserve">Strengthening of regulatory and institutional capacities for adoption and promotion of Circular Economy (CE) in the textile and garment sector </t>
  </si>
  <si>
    <t xml:space="preserve">Output 1.1
</t>
  </si>
  <si>
    <t>Legal and institutional framework for life cycle management of the TG supply/value chains.</t>
  </si>
  <si>
    <t>Output 1.2</t>
  </si>
  <si>
    <t>Regulations and incentive scheme for promotion and sustainability of circular economy in the TG sector.</t>
  </si>
  <si>
    <t>Output 1.3</t>
  </si>
  <si>
    <t>Technical Committee for Circular Economy in the TG sector</t>
  </si>
  <si>
    <t xml:space="preserve">Outcome 1 </t>
  </si>
  <si>
    <t xml:space="preserve">Strengthened regulatory and institutional framework and capacities for adoption of Circular Economy in the TG sector </t>
  </si>
  <si>
    <t>Component 2</t>
  </si>
  <si>
    <t>Recyclability of textile and garment wastes is enhanced through POPs-free textile manufacturing process and the implementation of BAT/BEP and RECP investments.</t>
  </si>
  <si>
    <t>Output 2.1</t>
  </si>
  <si>
    <t>Technical guidelines for environmental sound  management of POPs chemicals and wastes</t>
  </si>
  <si>
    <t>Output 2.2</t>
  </si>
  <si>
    <t>Standard operating procedures (SOPs) and checklists POPs pollution prevention and control</t>
  </si>
  <si>
    <t>Output 2.3</t>
  </si>
  <si>
    <t>Techno-economic feasibility of BAT/BEP and RECP options</t>
  </si>
  <si>
    <t>Output 2.4</t>
  </si>
  <si>
    <t>Training and Capacity building in BAT/BEP, RECP and Circular Economy.</t>
  </si>
  <si>
    <t>Output 2.5</t>
  </si>
  <si>
    <t>BAT/BEP and RECP options identified and implemented in at least one facility for each country.</t>
  </si>
  <si>
    <t xml:space="preserve">Outcome 2 </t>
  </si>
  <si>
    <t>BAT/BEP/RECP and Circular Economy concept are implemented through technical assistance in selected textile production facilities for the ESM and prevention / reduction of POPs, hazardous chemicals and wastes while improving process efficiency and profitability at plant level.</t>
  </si>
  <si>
    <t>Component 3</t>
  </si>
  <si>
    <t>Introduction of Circular Economy concept for UPOPs emission reductions through ESM of textile and garment wastes and pilot demonstration of textiles/garment wastes recycling and reuse.</t>
  </si>
  <si>
    <t>Output 3.1</t>
  </si>
  <si>
    <t xml:space="preserve">Environmentally sound management (ESM) plan for textile/garment wastes.  </t>
  </si>
  <si>
    <t>Output 3.2</t>
  </si>
  <si>
    <t>Training and capacity building in ISWM and BAT/BEP for ESM of textile and garment wastes.</t>
  </si>
  <si>
    <t>Output 3.3</t>
  </si>
  <si>
    <t>Financing mechanisms and business models for circular economy.</t>
  </si>
  <si>
    <t>Output 3.4</t>
  </si>
  <si>
    <t xml:space="preserve">Techno-economic feasibility study of BAT/BEP options for recycling/reuse of textile and garment wastes. </t>
  </si>
  <si>
    <t>Output 3.5</t>
  </si>
  <si>
    <t xml:space="preserve">Socio-economic impact assessment of project intervention </t>
  </si>
  <si>
    <t>Output 3.6</t>
  </si>
  <si>
    <t>Partnership and cooperation mechanism supply chain management</t>
  </si>
  <si>
    <t>Output 3.7</t>
  </si>
  <si>
    <t xml:space="preserve">BAT/BEP demonstration for ESM of POPs chemicals and textile/garment wastes </t>
  </si>
  <si>
    <t>Outcome 3</t>
  </si>
  <si>
    <t>BAT/ BEP and Circular Economy concept are implemented through technical assistance in selected TG and recycling facilities for the reuse, recycling and ESM of textile and garment wastes.</t>
  </si>
  <si>
    <t>Component 4</t>
  </si>
  <si>
    <t>Knowledge management for scaling up</t>
  </si>
  <si>
    <t>Output 4.1</t>
  </si>
  <si>
    <t>National capacity and awareness programs developed and implemented to increase ability of textile sector and policy makers to control POPs and CoCs</t>
  </si>
  <si>
    <t>Output 4.2</t>
  </si>
  <si>
    <t>Regional and Global Knowledge Exchange and Management tools produced and accessed by users globally</t>
  </si>
  <si>
    <t>Output 4.3</t>
  </si>
  <si>
    <t>Gender and Social Action Plan implemented, and benefits accrued to women workers</t>
  </si>
  <si>
    <t>Outcome 4</t>
  </si>
  <si>
    <t>Upscaling of project results to global textile and garment sectors and reporting to MEAs</t>
  </si>
  <si>
    <t>Component 5</t>
  </si>
  <si>
    <t>Monitoring and Evaluation</t>
  </si>
  <si>
    <t>Output 5.1</t>
  </si>
  <si>
    <t xml:space="preserve">Project progress monitoring  and reporting </t>
  </si>
  <si>
    <t>Output 5.2</t>
  </si>
  <si>
    <t>Mid-term and terminal evaluations results shared with stakeholders</t>
  </si>
  <si>
    <t>Outcome 5</t>
  </si>
  <si>
    <t>M&amp;E framework in accordance with UNIDO and GEF requirements</t>
  </si>
  <si>
    <t>YEAR 1 - 2023</t>
  </si>
  <si>
    <t>YEAR 2 - 2024</t>
  </si>
  <si>
    <t>YEAR 3 - 2025</t>
  </si>
  <si>
    <t>NCPC</t>
  </si>
  <si>
    <t>Lesotho</t>
  </si>
  <si>
    <t>Madagascar</t>
  </si>
  <si>
    <t xml:space="preserve">Africa Institute </t>
  </si>
  <si>
    <t xml:space="preserve">Total </t>
  </si>
  <si>
    <t>Output 1.1</t>
  </si>
  <si>
    <t>TOTAL YEAR 1</t>
  </si>
  <si>
    <t>Total Y2</t>
  </si>
  <si>
    <t xml:space="preserve">Total Y3 </t>
  </si>
  <si>
    <t>YEAR 4 - 2026</t>
  </si>
  <si>
    <t>YEAR 5 - 2027</t>
  </si>
  <si>
    <t xml:space="preserve">Total Y4 </t>
  </si>
  <si>
    <t>Total Y5</t>
  </si>
  <si>
    <t xml:space="preserve">Y1 </t>
  </si>
  <si>
    <t>Y2</t>
  </si>
  <si>
    <t>Y3</t>
  </si>
  <si>
    <t>Y4</t>
  </si>
  <si>
    <t>Y5</t>
  </si>
  <si>
    <t>Budget NEE ($)</t>
  </si>
  <si>
    <t>Output</t>
  </si>
  <si>
    <t>Y1</t>
  </si>
  <si>
    <t>y2</t>
  </si>
  <si>
    <t>y3</t>
  </si>
  <si>
    <t>y4</t>
  </si>
  <si>
    <t>Component 1</t>
  </si>
  <si>
    <t xml:space="preserve">M&amp;E </t>
  </si>
  <si>
    <t>PMC</t>
  </si>
  <si>
    <t>National Cleaner Production Centre of South Africa (NCPCSA) (NEE)</t>
  </si>
  <si>
    <t xml:space="preserve">Total per year </t>
  </si>
  <si>
    <t>Africa Institute for Environmentally Sound Management of Hazardous and Other Wastes, South Africa</t>
  </si>
  <si>
    <t>Regional/both</t>
  </si>
  <si>
    <t>Budget REE ($)</t>
  </si>
  <si>
    <t>5.2 M&amp;E    51</t>
  </si>
  <si>
    <t xml:space="preserve"> 5.1 PMC   53</t>
  </si>
  <si>
    <t xml:space="preserve">Actually the sum of all outputs is </t>
  </si>
  <si>
    <t>For 2.5 and 3.7 for Africa Institute, please just split the amounts in 2 and give half in 2024 and the rest in 2025 since they will only be monitoring.</t>
  </si>
  <si>
    <t>Total</t>
  </si>
  <si>
    <r>
      <t>1,785,122</t>
    </r>
    <r>
      <rPr>
        <sz val="12"/>
        <color rgb="FFFF0000"/>
        <rFont val="Calibri"/>
        <family val="2"/>
      </rPr>
      <t> </t>
    </r>
  </si>
  <si>
    <t xml:space="preserve">Actual total according to TOR is </t>
  </si>
  <si>
    <t>M&amp;E</t>
  </si>
  <si>
    <r>
      <t>1,765,122</t>
    </r>
    <r>
      <rPr>
        <sz val="12"/>
        <color rgb="FFFF0000"/>
        <rFont val="Calibri"/>
        <family val="2"/>
      </rPr>
      <t> </t>
    </r>
  </si>
  <si>
    <t>Total per year</t>
  </si>
  <si>
    <t xml:space="preserve">Actual total from TR 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</si>
</sst>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7">
    <font>
      <sz val="10"/>
      <color rgb="FF000000"/>
      <name val="Arial"/>
    </font>
    <font>
      <sz val="12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indexed="8"/>
      <name val="Calibri"/>
      <family val="2"/>
    </font>
    <font>
      <b/>
      <sz val="18"/>
      <color rgb="FF000000"/>
      <name val="Calibri"/>
      <family val="2"/>
    </font>
    <font>
      <sz val="18"/>
      <color rgb="FF000000"/>
      <name val="Calibri"/>
      <family val="2"/>
    </font>
    <font>
      <sz val="14"/>
      <color rgb="FF000000"/>
      <name val="Calibri"/>
      <family val="2"/>
    </font>
    <font>
      <sz val="8"/>
      <name val="Arial"/>
      <family val="2"/>
    </font>
    <font>
      <b/>
      <sz val="18"/>
      <name val="Calibri"/>
      <family val="2"/>
    </font>
    <font>
      <sz val="10"/>
      <color rgb="FF000000"/>
      <name val="Calibri"/>
      <family val="2"/>
    </font>
    <font>
      <sz val="18"/>
      <name val="Calibri"/>
      <family val="2"/>
    </font>
    <font>
      <b/>
      <sz val="23"/>
      <name val="Calibri"/>
      <family val="2"/>
    </font>
    <font>
      <b/>
      <sz val="23"/>
      <color rgb="FF000000"/>
      <name val="Calibri"/>
      <family val="2"/>
    </font>
    <font>
      <sz val="23"/>
      <color rgb="FF000000"/>
      <name val="Calibri"/>
      <family val="2"/>
    </font>
    <font>
      <i/>
      <sz val="23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8"/>
      <color rgb="FF000000"/>
      <name val="Calibri"/>
      <family val="2"/>
    </font>
    <font>
      <sz val="11"/>
      <color rgb="FF1F497D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8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rgb="FFFF0000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sz val="12"/>
      <color rgb="FFFF0000"/>
      <name val="Calibri"/>
      <family val="2"/>
    </font>
    <font>
      <sz val="10"/>
      <color theme="5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DBE5F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rgb="FF44546A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7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2" fillId="0" borderId="0"/>
    <xf numFmtId="43" fontId="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0" fontId="1" fillId="0" borderId="0"/>
  </cellStyleXfs>
  <cellXfs count="229">
    <xf numFmtId="0" fontId="0" fillId="0" borderId="0" xfId="0"/>
    <xf numFmtId="0" fontId="6" fillId="0" borderId="0" xfId="0" applyFont="1" applyAlignment="1">
      <alignment wrapText="1"/>
    </xf>
    <xf numFmtId="0" fontId="9" fillId="0" borderId="0" xfId="0" applyFont="1"/>
    <xf numFmtId="0" fontId="9" fillId="0" borderId="0" xfId="0" applyFont="1" applyAlignment="1">
      <alignment horizontal="left"/>
    </xf>
    <xf numFmtId="0" fontId="5" fillId="0" borderId="3" xfId="0" applyFont="1" applyBorder="1"/>
    <xf numFmtId="0" fontId="5" fillId="0" borderId="2" xfId="0" applyFont="1" applyBorder="1"/>
    <xf numFmtId="0" fontId="5" fillId="0" borderId="24" xfId="0" applyFont="1" applyBorder="1"/>
    <xf numFmtId="0" fontId="5" fillId="4" borderId="0" xfId="0" applyFont="1" applyFill="1"/>
    <xf numFmtId="0" fontId="5" fillId="0" borderId="25" xfId="0" applyFont="1" applyBorder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24" xfId="0" applyFont="1" applyBorder="1" applyAlignment="1">
      <alignment vertical="top"/>
    </xf>
    <xf numFmtId="0" fontId="5" fillId="0" borderId="22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5" fillId="0" borderId="23" xfId="0" applyFont="1" applyBorder="1" applyAlignment="1">
      <alignment vertical="top"/>
    </xf>
    <xf numFmtId="0" fontId="5" fillId="4" borderId="30" xfId="0" applyFont="1" applyFill="1" applyBorder="1"/>
    <xf numFmtId="0" fontId="5" fillId="4" borderId="31" xfId="0" applyFont="1" applyFill="1" applyBorder="1"/>
    <xf numFmtId="0" fontId="5" fillId="0" borderId="34" xfId="0" applyFont="1" applyBorder="1"/>
    <xf numFmtId="0" fontId="5" fillId="0" borderId="35" xfId="0" applyFont="1" applyBorder="1"/>
    <xf numFmtId="0" fontId="5" fillId="0" borderId="36" xfId="0" applyFont="1" applyBorder="1"/>
    <xf numFmtId="0" fontId="5" fillId="0" borderId="37" xfId="0" applyFont="1" applyBorder="1"/>
    <xf numFmtId="0" fontId="5" fillId="0" borderId="39" xfId="0" applyFont="1" applyBorder="1"/>
    <xf numFmtId="0" fontId="5" fillId="0" borderId="41" xfId="0" applyFont="1" applyBorder="1"/>
    <xf numFmtId="0" fontId="5" fillId="0" borderId="42" xfId="0" applyFont="1" applyBorder="1"/>
    <xf numFmtId="0" fontId="5" fillId="4" borderId="29" xfId="0" applyFont="1" applyFill="1" applyBorder="1" applyAlignment="1">
      <alignment vertical="top"/>
    </xf>
    <xf numFmtId="0" fontId="5" fillId="4" borderId="28" xfId="0" applyFont="1" applyFill="1" applyBorder="1" applyAlignment="1">
      <alignment vertical="top"/>
    </xf>
    <xf numFmtId="0" fontId="5" fillId="4" borderId="27" xfId="0" applyFont="1" applyFill="1" applyBorder="1" applyAlignment="1">
      <alignment vertical="top"/>
    </xf>
    <xf numFmtId="0" fontId="5" fillId="0" borderId="53" xfId="0" applyFont="1" applyBorder="1"/>
    <xf numFmtId="0" fontId="5" fillId="4" borderId="47" xfId="0" applyFont="1" applyFill="1" applyBorder="1"/>
    <xf numFmtId="0" fontId="5" fillId="4" borderId="55" xfId="0" applyFont="1" applyFill="1" applyBorder="1"/>
    <xf numFmtId="0" fontId="5" fillId="4" borderId="56" xfId="0" applyFont="1" applyFill="1" applyBorder="1"/>
    <xf numFmtId="0" fontId="4" fillId="7" borderId="57" xfId="0" applyFont="1" applyFill="1" applyBorder="1" applyAlignment="1">
      <alignment horizontal="center" vertical="center"/>
    </xf>
    <xf numFmtId="0" fontId="4" fillId="7" borderId="58" xfId="0" applyFont="1" applyFill="1" applyBorder="1" applyAlignment="1">
      <alignment horizontal="center" vertical="center"/>
    </xf>
    <xf numFmtId="0" fontId="4" fillId="7" borderId="59" xfId="0" applyFont="1" applyFill="1" applyBorder="1" applyAlignment="1">
      <alignment horizontal="center" vertical="center"/>
    </xf>
    <xf numFmtId="0" fontId="5" fillId="8" borderId="35" xfId="0" applyFont="1" applyFill="1" applyBorder="1"/>
    <xf numFmtId="0" fontId="5" fillId="8" borderId="36" xfId="0" applyFont="1" applyFill="1" applyBorder="1"/>
    <xf numFmtId="0" fontId="5" fillId="8" borderId="52" xfId="0" applyFont="1" applyFill="1" applyBorder="1"/>
    <xf numFmtId="0" fontId="5" fillId="8" borderId="2" xfId="0" applyFont="1" applyFill="1" applyBorder="1"/>
    <xf numFmtId="0" fontId="5" fillId="8" borderId="24" xfId="0" applyFont="1" applyFill="1" applyBorder="1"/>
    <xf numFmtId="0" fontId="5" fillId="8" borderId="3" xfId="0" applyFont="1" applyFill="1" applyBorder="1"/>
    <xf numFmtId="0" fontId="5" fillId="8" borderId="42" xfId="0" applyFont="1" applyFill="1" applyBorder="1"/>
    <xf numFmtId="0" fontId="5" fillId="8" borderId="43" xfId="0" applyFont="1" applyFill="1" applyBorder="1"/>
    <xf numFmtId="0" fontId="5" fillId="8" borderId="54" xfId="0" applyFont="1" applyFill="1" applyBorder="1"/>
    <xf numFmtId="0" fontId="5" fillId="8" borderId="41" xfId="0" applyFont="1" applyFill="1" applyBorder="1"/>
    <xf numFmtId="0" fontId="5" fillId="8" borderId="44" xfId="0" applyFont="1" applyFill="1" applyBorder="1"/>
    <xf numFmtId="0" fontId="5" fillId="8" borderId="7" xfId="0" applyFont="1" applyFill="1" applyBorder="1" applyAlignment="1">
      <alignment vertical="top"/>
    </xf>
    <xf numFmtId="0" fontId="5" fillId="8" borderId="26" xfId="0" applyFont="1" applyFill="1" applyBorder="1" applyAlignment="1">
      <alignment vertical="top"/>
    </xf>
    <xf numFmtId="0" fontId="5" fillId="8" borderId="25" xfId="0" applyFont="1" applyFill="1" applyBorder="1" applyAlignment="1">
      <alignment vertical="top"/>
    </xf>
    <xf numFmtId="0" fontId="5" fillId="8" borderId="2" xfId="0" applyFont="1" applyFill="1" applyBorder="1" applyAlignment="1">
      <alignment vertical="top"/>
    </xf>
    <xf numFmtId="0" fontId="5" fillId="8" borderId="24" xfId="0" applyFont="1" applyFill="1" applyBorder="1" applyAlignment="1">
      <alignment vertical="top"/>
    </xf>
    <xf numFmtId="0" fontId="5" fillId="8" borderId="3" xfId="0" applyFont="1" applyFill="1" applyBorder="1" applyAlignment="1">
      <alignment vertical="top"/>
    </xf>
    <xf numFmtId="0" fontId="5" fillId="8" borderId="1" xfId="0" applyFont="1" applyFill="1" applyBorder="1" applyAlignment="1">
      <alignment vertical="top"/>
    </xf>
    <xf numFmtId="0" fontId="5" fillId="8" borderId="23" xfId="0" applyFont="1" applyFill="1" applyBorder="1" applyAlignment="1">
      <alignment vertical="top"/>
    </xf>
    <xf numFmtId="0" fontId="5" fillId="8" borderId="22" xfId="0" applyFont="1" applyFill="1" applyBorder="1" applyAlignment="1">
      <alignment vertical="top"/>
    </xf>
    <xf numFmtId="9" fontId="0" fillId="0" borderId="0" xfId="0" applyNumberFormat="1"/>
    <xf numFmtId="3" fontId="0" fillId="0" borderId="0" xfId="0" applyNumberFormat="1"/>
    <xf numFmtId="0" fontId="15" fillId="0" borderId="0" xfId="0" applyFont="1"/>
    <xf numFmtId="0" fontId="16" fillId="0" borderId="60" xfId="0" applyFont="1" applyBorder="1" applyAlignment="1">
      <alignment vertical="top"/>
    </xf>
    <xf numFmtId="0" fontId="17" fillId="0" borderId="61" xfId="0" applyFont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3" fontId="18" fillId="0" borderId="56" xfId="0" applyNumberFormat="1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0" fillId="0" borderId="66" xfId="0" applyBorder="1"/>
    <xf numFmtId="0" fontId="0" fillId="9" borderId="0" xfId="0" applyFill="1"/>
    <xf numFmtId="3" fontId="0" fillId="9" borderId="0" xfId="0" applyNumberFormat="1" applyFill="1"/>
    <xf numFmtId="0" fontId="17" fillId="0" borderId="0" xfId="0" applyFont="1" applyAlignment="1">
      <alignment vertical="center"/>
    </xf>
    <xf numFmtId="0" fontId="4" fillId="3" borderId="30" xfId="0" applyFont="1" applyFill="1" applyBorder="1" applyAlignment="1">
      <alignment horizontal="left" vertical="center" wrapText="1"/>
    </xf>
    <xf numFmtId="0" fontId="5" fillId="0" borderId="5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9" fillId="4" borderId="30" xfId="0" applyFont="1" applyFill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19" fillId="4" borderId="20" xfId="0" applyFont="1" applyFill="1" applyBorder="1" applyAlignment="1">
      <alignment horizontal="center" vertical="center" wrapText="1"/>
    </xf>
    <xf numFmtId="0" fontId="5" fillId="4" borderId="29" xfId="0" applyFont="1" applyFill="1" applyBorder="1"/>
    <xf numFmtId="0" fontId="5" fillId="4" borderId="28" xfId="0" applyFont="1" applyFill="1" applyBorder="1"/>
    <xf numFmtId="0" fontId="5" fillId="4" borderId="27" xfId="0" applyFont="1" applyFill="1" applyBorder="1"/>
    <xf numFmtId="0" fontId="18" fillId="0" borderId="62" xfId="0" applyFont="1" applyBorder="1" applyAlignment="1">
      <alignment horizontal="center" vertical="center"/>
    </xf>
    <xf numFmtId="4" fontId="0" fillId="0" borderId="0" xfId="0" applyNumberFormat="1"/>
    <xf numFmtId="0" fontId="18" fillId="10" borderId="56" xfId="0" applyFont="1" applyFill="1" applyBorder="1" applyAlignment="1">
      <alignment horizontal="center" vertical="center"/>
    </xf>
    <xf numFmtId="3" fontId="18" fillId="10" borderId="55" xfId="0" applyNumberFormat="1" applyFont="1" applyFill="1" applyBorder="1" applyAlignment="1">
      <alignment horizontal="center" vertical="center"/>
    </xf>
    <xf numFmtId="0" fontId="0" fillId="10" borderId="0" xfId="0" applyFill="1"/>
    <xf numFmtId="0" fontId="18" fillId="8" borderId="56" xfId="0" applyFont="1" applyFill="1" applyBorder="1" applyAlignment="1">
      <alignment horizontal="center" vertical="center"/>
    </xf>
    <xf numFmtId="3" fontId="18" fillId="8" borderId="55" xfId="0" applyNumberFormat="1" applyFont="1" applyFill="1" applyBorder="1" applyAlignment="1">
      <alignment horizontal="center" vertical="center"/>
    </xf>
    <xf numFmtId="0" fontId="0" fillId="8" borderId="66" xfId="0" applyFill="1" applyBorder="1"/>
    <xf numFmtId="3" fontId="0" fillId="8" borderId="66" xfId="0" applyNumberFormat="1" applyFill="1" applyBorder="1"/>
    <xf numFmtId="0" fontId="18" fillId="11" borderId="56" xfId="0" applyFont="1" applyFill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3" fontId="18" fillId="0" borderId="55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9" fontId="0" fillId="0" borderId="66" xfId="0" applyNumberFormat="1" applyBorder="1"/>
    <xf numFmtId="0" fontId="21" fillId="0" borderId="0" xfId="0" applyFont="1" applyAlignment="1">
      <alignment horizontal="left" vertical="center" indent="1"/>
    </xf>
    <xf numFmtId="0" fontId="0" fillId="12" borderId="66" xfId="0" applyFill="1" applyBorder="1"/>
    <xf numFmtId="9" fontId="0" fillId="12" borderId="66" xfId="0" applyNumberFormat="1" applyFill="1" applyBorder="1"/>
    <xf numFmtId="0" fontId="0" fillId="10" borderId="66" xfId="0" applyFill="1" applyBorder="1"/>
    <xf numFmtId="3" fontId="0" fillId="10" borderId="66" xfId="0" applyNumberFormat="1" applyFill="1" applyBorder="1"/>
    <xf numFmtId="3" fontId="0" fillId="10" borderId="0" xfId="0" applyNumberFormat="1" applyFill="1"/>
    <xf numFmtId="3" fontId="15" fillId="0" borderId="66" xfId="0" applyNumberFormat="1" applyFont="1" applyBorder="1"/>
    <xf numFmtId="0" fontId="22" fillId="0" borderId="0" xfId="0" applyFont="1"/>
    <xf numFmtId="0" fontId="25" fillId="0" borderId="60" xfId="0" applyFont="1" applyBorder="1" applyAlignment="1">
      <alignment horizontal="center" vertical="center"/>
    </xf>
    <xf numFmtId="0" fontId="25" fillId="0" borderId="61" xfId="0" applyFont="1" applyBorder="1" applyAlignment="1">
      <alignment horizontal="center" vertical="center"/>
    </xf>
    <xf numFmtId="0" fontId="17" fillId="0" borderId="68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26" fillId="0" borderId="56" xfId="0" applyFont="1" applyBorder="1" applyAlignment="1">
      <alignment horizontal="center" vertical="center"/>
    </xf>
    <xf numFmtId="3" fontId="26" fillId="0" borderId="55" xfId="0" applyNumberFormat="1" applyFont="1" applyBorder="1" applyAlignment="1">
      <alignment horizontal="center" vertical="center"/>
    </xf>
    <xf numFmtId="4" fontId="0" fillId="0" borderId="66" xfId="0" applyNumberFormat="1" applyBorder="1"/>
    <xf numFmtId="3" fontId="0" fillId="0" borderId="66" xfId="0" applyNumberFormat="1" applyBorder="1"/>
    <xf numFmtId="0" fontId="27" fillId="0" borderId="0" xfId="0" applyFont="1" applyAlignment="1">
      <alignment vertical="center"/>
    </xf>
    <xf numFmtId="0" fontId="26" fillId="0" borderId="60" xfId="0" applyFont="1" applyBorder="1" applyAlignment="1">
      <alignment vertical="top"/>
    </xf>
    <xf numFmtId="0" fontId="25" fillId="0" borderId="61" xfId="0" applyFont="1" applyBorder="1" applyAlignment="1">
      <alignment horizontal="justify" vertical="center"/>
    </xf>
    <xf numFmtId="0" fontId="25" fillId="0" borderId="67" xfId="0" applyFont="1" applyBorder="1" applyAlignment="1">
      <alignment horizontal="justify" vertical="center"/>
    </xf>
    <xf numFmtId="0" fontId="28" fillId="0" borderId="66" xfId="0" applyFont="1" applyBorder="1" applyAlignment="1">
      <alignment horizontal="center" vertical="center"/>
    </xf>
    <xf numFmtId="0" fontId="26" fillId="0" borderId="56" xfId="0" applyFont="1" applyBorder="1" applyAlignment="1">
      <alignment horizontal="justify" vertical="center"/>
    </xf>
    <xf numFmtId="3" fontId="26" fillId="0" borderId="55" xfId="0" applyNumberFormat="1" applyFont="1" applyBorder="1" applyAlignment="1">
      <alignment horizontal="justify" vertical="center"/>
    </xf>
    <xf numFmtId="3" fontId="22" fillId="0" borderId="66" xfId="0" applyNumberFormat="1" applyFont="1" applyBorder="1"/>
    <xf numFmtId="2" fontId="0" fillId="0" borderId="0" xfId="0" applyNumberFormat="1"/>
    <xf numFmtId="0" fontId="31" fillId="0" borderId="0" xfId="0" applyFont="1"/>
    <xf numFmtId="3" fontId="31" fillId="0" borderId="0" xfId="0" applyNumberFormat="1" applyFont="1"/>
    <xf numFmtId="0" fontId="31" fillId="12" borderId="0" xfId="0" applyFont="1" applyFill="1"/>
    <xf numFmtId="3" fontId="31" fillId="12" borderId="0" xfId="0" applyNumberFormat="1" applyFont="1" applyFill="1"/>
    <xf numFmtId="3" fontId="30" fillId="12" borderId="0" xfId="0" applyNumberFormat="1" applyFont="1" applyFill="1"/>
    <xf numFmtId="0" fontId="15" fillId="12" borderId="0" xfId="0" applyFont="1" applyFill="1"/>
    <xf numFmtId="4" fontId="31" fillId="0" borderId="0" xfId="0" applyNumberFormat="1" applyFont="1"/>
    <xf numFmtId="4" fontId="31" fillId="9" borderId="66" xfId="0" applyNumberFormat="1" applyFont="1" applyFill="1" applyBorder="1"/>
    <xf numFmtId="3" fontId="31" fillId="9" borderId="0" xfId="0" applyNumberFormat="1" applyFont="1" applyFill="1"/>
    <xf numFmtId="0" fontId="36" fillId="12" borderId="0" xfId="0" applyFont="1" applyFill="1"/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0" fontId="30" fillId="0" borderId="0" xfId="0" applyFont="1"/>
    <xf numFmtId="4" fontId="30" fillId="0" borderId="0" xfId="0" applyNumberFormat="1" applyFont="1"/>
    <xf numFmtId="1" fontId="0" fillId="0" borderId="0" xfId="0" applyNumberFormat="1"/>
    <xf numFmtId="1" fontId="15" fillId="0" borderId="0" xfId="0" applyNumberFormat="1" applyFont="1"/>
    <xf numFmtId="1" fontId="22" fillId="0" borderId="0" xfId="0" applyNumberFormat="1" applyFont="1"/>
    <xf numFmtId="1" fontId="18" fillId="0" borderId="0" xfId="0" applyNumberFormat="1" applyFont="1" applyAlignment="1">
      <alignment horizontal="right" vertical="center"/>
    </xf>
    <xf numFmtId="1" fontId="18" fillId="0" borderId="0" xfId="0" applyNumberFormat="1" applyFont="1" applyAlignment="1">
      <alignment horizontal="center" vertical="center"/>
    </xf>
    <xf numFmtId="1" fontId="30" fillId="0" borderId="0" xfId="0" applyNumberFormat="1" applyFont="1"/>
    <xf numFmtId="1" fontId="0" fillId="0" borderId="0" xfId="0" applyNumberFormat="1" applyAlignment="1">
      <alignment horizontal="right"/>
    </xf>
    <xf numFmtId="0" fontId="33" fillId="0" borderId="0" xfId="0" applyFont="1"/>
    <xf numFmtId="3" fontId="29" fillId="0" borderId="66" xfId="0" applyNumberFormat="1" applyFont="1" applyBorder="1"/>
    <xf numFmtId="0" fontId="13" fillId="0" borderId="32" xfId="0" applyFont="1" applyBorder="1" applyAlignment="1">
      <alignment horizontal="left" vertical="center"/>
    </xf>
    <xf numFmtId="0" fontId="13" fillId="0" borderId="33" xfId="0" applyFont="1" applyBorder="1" applyAlignment="1">
      <alignment horizontal="left" vertical="center"/>
    </xf>
    <xf numFmtId="0" fontId="13" fillId="0" borderId="38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4" fillId="4" borderId="15" xfId="0" applyFont="1" applyFill="1" applyBorder="1" applyAlignment="1">
      <alignment horizontal="left" vertical="center" wrapText="1"/>
    </xf>
    <xf numFmtId="0" fontId="13" fillId="4" borderId="16" xfId="0" applyFont="1" applyFill="1" applyBorder="1" applyAlignment="1">
      <alignment horizontal="left" vertical="center" wrapText="1"/>
    </xf>
    <xf numFmtId="0" fontId="14" fillId="4" borderId="16" xfId="0" applyFont="1" applyFill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4" fillId="4" borderId="30" xfId="0" applyFont="1" applyFill="1" applyBorder="1" applyAlignment="1">
      <alignment horizontal="left" vertical="center" wrapText="1"/>
    </xf>
    <xf numFmtId="0" fontId="14" fillId="4" borderId="31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10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5" fillId="3" borderId="9" xfId="0" applyFont="1" applyFill="1" applyBorder="1" applyAlignment="1">
      <alignment vertical="top"/>
    </xf>
    <xf numFmtId="0" fontId="10" fillId="2" borderId="46" xfId="0" applyFont="1" applyFill="1" applyBorder="1" applyAlignment="1">
      <alignment vertical="top"/>
    </xf>
    <xf numFmtId="0" fontId="10" fillId="2" borderId="10" xfId="0" applyFont="1" applyFill="1" applyBorder="1" applyAlignment="1">
      <alignment vertical="top"/>
    </xf>
    <xf numFmtId="0" fontId="8" fillId="5" borderId="48" xfId="0" applyFont="1" applyFill="1" applyBorder="1" applyAlignment="1">
      <alignment horizontal="center" vertical="center"/>
    </xf>
    <xf numFmtId="0" fontId="10" fillId="6" borderId="49" xfId="0" applyFont="1" applyFill="1" applyBorder="1" applyAlignment="1">
      <alignment vertical="center"/>
    </xf>
    <xf numFmtId="0" fontId="10" fillId="6" borderId="21" xfId="0" applyFont="1" applyFill="1" applyBorder="1" applyAlignment="1">
      <alignment vertical="center"/>
    </xf>
    <xf numFmtId="0" fontId="10" fillId="6" borderId="50" xfId="0" applyFont="1" applyFill="1" applyBorder="1" applyAlignment="1">
      <alignment vertical="center"/>
    </xf>
    <xf numFmtId="0" fontId="8" fillId="5" borderId="49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wrapText="1"/>
    </xf>
    <xf numFmtId="0" fontId="12" fillId="3" borderId="30" xfId="0" applyFont="1" applyFill="1" applyBorder="1" applyAlignment="1">
      <alignment horizontal="left" vertical="center" wrapText="1"/>
    </xf>
    <xf numFmtId="0" fontId="12" fillId="3" borderId="31" xfId="0" applyFont="1" applyFill="1" applyBorder="1" applyAlignment="1">
      <alignment horizontal="left" vertical="center" wrapText="1"/>
    </xf>
    <xf numFmtId="0" fontId="8" fillId="5" borderId="47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/>
    </xf>
    <xf numFmtId="0" fontId="30" fillId="13" borderId="0" xfId="0" applyFont="1" applyFill="1" applyAlignment="1">
      <alignment horizontal="center"/>
    </xf>
    <xf numFmtId="0" fontId="18" fillId="10" borderId="64" xfId="0" applyFont="1" applyFill="1" applyBorder="1" applyAlignment="1">
      <alignment horizontal="center" vertical="center"/>
    </xf>
    <xf numFmtId="0" fontId="18" fillId="10" borderId="63" xfId="0" applyFont="1" applyFill="1" applyBorder="1" applyAlignment="1">
      <alignment horizontal="center" vertical="center"/>
    </xf>
    <xf numFmtId="0" fontId="18" fillId="10" borderId="62" xfId="0" applyFont="1" applyFill="1" applyBorder="1" applyAlignment="1">
      <alignment horizontal="center" vertical="center"/>
    </xf>
    <xf numFmtId="3" fontId="18" fillId="10" borderId="64" xfId="0" applyNumberFormat="1" applyFont="1" applyFill="1" applyBorder="1" applyAlignment="1">
      <alignment horizontal="center" vertical="center"/>
    </xf>
    <xf numFmtId="3" fontId="18" fillId="10" borderId="63" xfId="0" applyNumberFormat="1" applyFont="1" applyFill="1" applyBorder="1" applyAlignment="1">
      <alignment horizontal="center" vertical="center"/>
    </xf>
    <xf numFmtId="3" fontId="18" fillId="10" borderId="62" xfId="0" applyNumberFormat="1" applyFont="1" applyFill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3" fontId="18" fillId="0" borderId="64" xfId="0" applyNumberFormat="1" applyFont="1" applyBorder="1" applyAlignment="1">
      <alignment horizontal="center" vertical="center"/>
    </xf>
    <xf numFmtId="3" fontId="18" fillId="0" borderId="63" xfId="0" applyNumberFormat="1" applyFont="1" applyBorder="1" applyAlignment="1">
      <alignment horizontal="center" vertical="center"/>
    </xf>
    <xf numFmtId="3" fontId="18" fillId="0" borderId="62" xfId="0" applyNumberFormat="1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/>
    </xf>
    <xf numFmtId="3" fontId="32" fillId="0" borderId="65" xfId="0" applyNumberFormat="1" applyFont="1" applyBorder="1" applyAlignment="1">
      <alignment horizontal="center" vertical="center"/>
    </xf>
    <xf numFmtId="3" fontId="32" fillId="0" borderId="67" xfId="0" applyNumberFormat="1" applyFont="1" applyBorder="1" applyAlignment="1">
      <alignment horizontal="center" vertical="center"/>
    </xf>
    <xf numFmtId="3" fontId="18" fillId="0" borderId="65" xfId="0" applyNumberFormat="1" applyFont="1" applyBorder="1" applyAlignment="1">
      <alignment horizontal="center" vertical="center"/>
    </xf>
    <xf numFmtId="3" fontId="18" fillId="0" borderId="67" xfId="0" applyNumberFormat="1" applyFont="1" applyBorder="1" applyAlignment="1">
      <alignment horizontal="center" vertical="center"/>
    </xf>
    <xf numFmtId="3" fontId="32" fillId="12" borderId="65" xfId="0" applyNumberFormat="1" applyFont="1" applyFill="1" applyBorder="1" applyAlignment="1">
      <alignment horizontal="center" vertical="center"/>
    </xf>
    <xf numFmtId="3" fontId="32" fillId="12" borderId="67" xfId="0" applyNumberFormat="1" applyFont="1" applyFill="1" applyBorder="1" applyAlignment="1">
      <alignment horizontal="center" vertical="center"/>
    </xf>
    <xf numFmtId="0" fontId="25" fillId="0" borderId="65" xfId="0" applyFont="1" applyBorder="1" applyAlignment="1">
      <alignment horizontal="center" vertical="center"/>
    </xf>
    <xf numFmtId="0" fontId="25" fillId="0" borderId="61" xfId="0" applyFont="1" applyBorder="1" applyAlignment="1">
      <alignment horizontal="center" vertical="center"/>
    </xf>
    <xf numFmtId="0" fontId="34" fillId="12" borderId="65" xfId="0" applyFont="1" applyFill="1" applyBorder="1" applyAlignment="1">
      <alignment horizontal="center" vertical="center"/>
    </xf>
    <xf numFmtId="0" fontId="34" fillId="12" borderId="67" xfId="0" applyFont="1" applyFill="1" applyBorder="1" applyAlignment="1">
      <alignment horizontal="center" vertical="center"/>
    </xf>
    <xf numFmtId="0" fontId="26" fillId="0" borderId="64" xfId="0" applyFont="1" applyBorder="1" applyAlignment="1">
      <alignment horizontal="center" vertical="center"/>
    </xf>
    <xf numFmtId="0" fontId="26" fillId="0" borderId="63" xfId="0" applyFont="1" applyBorder="1" applyAlignment="1">
      <alignment horizontal="center" vertical="center"/>
    </xf>
    <xf numFmtId="0" fontId="26" fillId="0" borderId="62" xfId="0" applyFont="1" applyBorder="1" applyAlignment="1">
      <alignment horizontal="center" vertical="center"/>
    </xf>
    <xf numFmtId="3" fontId="26" fillId="0" borderId="64" xfId="0" applyNumberFormat="1" applyFont="1" applyBorder="1" applyAlignment="1">
      <alignment horizontal="center" vertical="center"/>
    </xf>
    <xf numFmtId="3" fontId="26" fillId="0" borderId="63" xfId="0" applyNumberFormat="1" applyFont="1" applyBorder="1" applyAlignment="1">
      <alignment horizontal="center" vertical="center"/>
    </xf>
    <xf numFmtId="3" fontId="26" fillId="0" borderId="62" xfId="0" applyNumberFormat="1" applyFont="1" applyBorder="1" applyAlignment="1">
      <alignment horizontal="center" vertical="center"/>
    </xf>
    <xf numFmtId="3" fontId="26" fillId="0" borderId="65" xfId="0" applyNumberFormat="1" applyFont="1" applyBorder="1" applyAlignment="1">
      <alignment horizontal="center" vertical="center"/>
    </xf>
    <xf numFmtId="3" fontId="26" fillId="0" borderId="67" xfId="0" applyNumberFormat="1" applyFont="1" applyBorder="1" applyAlignment="1">
      <alignment horizontal="center" vertical="center"/>
    </xf>
    <xf numFmtId="0" fontId="26" fillId="0" borderId="64" xfId="0" applyFont="1" applyBorder="1" applyAlignment="1">
      <alignment horizontal="justify" vertical="center"/>
    </xf>
    <xf numFmtId="0" fontId="26" fillId="0" borderId="63" xfId="0" applyFont="1" applyBorder="1" applyAlignment="1">
      <alignment horizontal="justify" vertical="center"/>
    </xf>
    <xf numFmtId="0" fontId="26" fillId="0" borderId="62" xfId="0" applyFont="1" applyBorder="1" applyAlignment="1">
      <alignment horizontal="justify" vertical="center"/>
    </xf>
    <xf numFmtId="3" fontId="26" fillId="0" borderId="64" xfId="0" applyNumberFormat="1" applyFont="1" applyBorder="1" applyAlignment="1">
      <alignment horizontal="justify" vertical="center"/>
    </xf>
    <xf numFmtId="3" fontId="26" fillId="0" borderId="63" xfId="0" applyNumberFormat="1" applyFont="1" applyBorder="1" applyAlignment="1">
      <alignment horizontal="justify" vertical="center"/>
    </xf>
    <xf numFmtId="3" fontId="26" fillId="0" borderId="62" xfId="0" applyNumberFormat="1" applyFont="1" applyBorder="1" applyAlignment="1">
      <alignment horizontal="justify" vertical="center"/>
    </xf>
    <xf numFmtId="0" fontId="22" fillId="0" borderId="0" xfId="0" applyFont="1" applyFill="1" applyAlignment="1">
      <alignment wrapText="1"/>
    </xf>
    <xf numFmtId="1" fontId="22" fillId="0" borderId="0" xfId="0" applyNumberFormat="1" applyFont="1" applyFill="1"/>
    <xf numFmtId="0" fontId="5" fillId="3" borderId="30" xfId="0" applyFont="1" applyFill="1" applyBorder="1" applyAlignment="1"/>
    <xf numFmtId="0" fontId="10" fillId="2" borderId="0" xfId="0" applyFont="1" applyFill="1" applyAlignment="1"/>
    <xf numFmtId="0" fontId="10" fillId="2" borderId="31" xfId="0" applyFont="1" applyFill="1" applyBorder="1" applyAlignment="1"/>
    <xf numFmtId="0" fontId="5" fillId="3" borderId="0" xfId="0" applyFont="1" applyFill="1" applyAlignment="1"/>
    <xf numFmtId="0" fontId="5" fillId="3" borderId="9" xfId="0" applyFont="1" applyFill="1" applyBorder="1" applyAlignment="1"/>
    <xf numFmtId="0" fontId="10" fillId="2" borderId="46" xfId="0" applyFont="1" applyFill="1" applyBorder="1" applyAlignment="1"/>
    <xf numFmtId="0" fontId="10" fillId="2" borderId="10" xfId="0" applyFont="1" applyFill="1" applyBorder="1" applyAlignment="1"/>
  </cellXfs>
  <cellStyles count="5">
    <cellStyle name="Comma [0] 2" xfId="3" xr:uid="{00000000-0005-0000-0000-000000000000}"/>
    <cellStyle name="Comma 2" xfId="2" xr:uid="{00000000-0005-0000-0000-000001000000}"/>
    <cellStyle name="Normal" xfId="0" builtinId="0"/>
    <cellStyle name="Normal 2" xfId="1" xr:uid="{00000000-0005-0000-0000-000003000000}"/>
    <cellStyle name="Normal 3" xfId="4" xr:uid="{00000000-0005-0000-0000-000004000000}"/>
  </cellStyles>
  <dxfs count="0"/>
  <tableStyles count="0" defaultTableStyle="TableStyleMedium2" defaultPivotStyle="PivotStyleLight16"/>
  <colors>
    <mruColors>
      <color rgb="FF66FF33"/>
      <color rgb="FFEEFDFB"/>
      <color rgb="FFBAFFFF"/>
      <color rgb="FFBEFEF9"/>
      <color rgb="FFC0FAF5"/>
      <color rgb="FFF4FF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K36"/>
  <sheetViews>
    <sheetView showGridLines="0" zoomScale="25" zoomScaleNormal="25" workbookViewId="0">
      <pane ySplit="6" topLeftCell="I16" activePane="bottomLeft" state="frozen"/>
      <selection pane="bottomLeft" activeCell="I16" sqref="I16"/>
      <selection activeCell="T24" sqref="T24"/>
    </sheetView>
  </sheetViews>
  <sheetFormatPr defaultColWidth="20.7109375" defaultRowHeight="15.75" customHeight="1"/>
  <cols>
    <col min="1" max="1" width="12.85546875" style="2" customWidth="1"/>
    <col min="2" max="2" width="22.7109375" style="2" customWidth="1"/>
    <col min="3" max="3" width="180.42578125" style="2" customWidth="1"/>
    <col min="4" max="63" width="10.7109375" style="2" customWidth="1"/>
    <col min="64" max="16384" width="20.7109375" style="2"/>
  </cols>
  <sheetData>
    <row r="1" spans="1:63" ht="35.450000000000003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/>
      <c r="BH1" s="171"/>
      <c r="BI1" s="171"/>
      <c r="BJ1" s="171"/>
      <c r="BK1" s="171"/>
    </row>
    <row r="2" spans="1:63" ht="0.95" customHeight="1"/>
    <row r="3" spans="1:63" ht="36" customHeight="1">
      <c r="A3" s="172" t="s">
        <v>1</v>
      </c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63" ht="11.45" customHeight="1" thickBo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63" ht="45.6" customHeight="1" thickBot="1">
      <c r="A5" s="176" t="s">
        <v>2</v>
      </c>
      <c r="B5" s="177"/>
      <c r="C5" s="166" t="s">
        <v>3</v>
      </c>
      <c r="D5" s="166" t="s">
        <v>4</v>
      </c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9"/>
      <c r="P5" s="170" t="s">
        <v>5</v>
      </c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9"/>
      <c r="AB5" s="166" t="s">
        <v>6</v>
      </c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9"/>
      <c r="AN5" s="166" t="s">
        <v>7</v>
      </c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9"/>
      <c r="AZ5" s="166" t="s">
        <v>8</v>
      </c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8"/>
    </row>
    <row r="6" spans="1:63" ht="39.75" customHeight="1" thickBot="1">
      <c r="A6" s="178"/>
      <c r="B6" s="179"/>
      <c r="C6" s="175"/>
      <c r="D6" s="33">
        <v>7</v>
      </c>
      <c r="E6" s="34">
        <v>8</v>
      </c>
      <c r="F6" s="34">
        <v>9</v>
      </c>
      <c r="G6" s="34">
        <v>10</v>
      </c>
      <c r="H6" s="34">
        <v>11</v>
      </c>
      <c r="I6" s="34">
        <v>12</v>
      </c>
      <c r="J6" s="34">
        <v>1</v>
      </c>
      <c r="K6" s="34">
        <v>2</v>
      </c>
      <c r="L6" s="34">
        <v>3</v>
      </c>
      <c r="M6" s="34">
        <v>4</v>
      </c>
      <c r="N6" s="34">
        <v>5</v>
      </c>
      <c r="O6" s="35">
        <v>6</v>
      </c>
      <c r="P6" s="33">
        <v>7</v>
      </c>
      <c r="Q6" s="34">
        <v>8</v>
      </c>
      <c r="R6" s="34">
        <v>9</v>
      </c>
      <c r="S6" s="34">
        <v>10</v>
      </c>
      <c r="T6" s="34">
        <v>11</v>
      </c>
      <c r="U6" s="34">
        <v>12</v>
      </c>
      <c r="V6" s="34">
        <v>1</v>
      </c>
      <c r="W6" s="34">
        <v>2</v>
      </c>
      <c r="X6" s="34">
        <v>3</v>
      </c>
      <c r="Y6" s="34">
        <v>4</v>
      </c>
      <c r="Z6" s="34">
        <v>5</v>
      </c>
      <c r="AA6" s="35">
        <v>6</v>
      </c>
      <c r="AB6" s="33">
        <v>7</v>
      </c>
      <c r="AC6" s="34">
        <v>8</v>
      </c>
      <c r="AD6" s="34">
        <v>9</v>
      </c>
      <c r="AE6" s="34">
        <v>10</v>
      </c>
      <c r="AF6" s="34">
        <v>11</v>
      </c>
      <c r="AG6" s="34">
        <v>12</v>
      </c>
      <c r="AH6" s="34">
        <v>1</v>
      </c>
      <c r="AI6" s="34">
        <v>2</v>
      </c>
      <c r="AJ6" s="34">
        <v>3</v>
      </c>
      <c r="AK6" s="34">
        <v>4</v>
      </c>
      <c r="AL6" s="34">
        <v>5</v>
      </c>
      <c r="AM6" s="35">
        <v>6</v>
      </c>
      <c r="AN6" s="33">
        <v>7</v>
      </c>
      <c r="AO6" s="34">
        <v>8</v>
      </c>
      <c r="AP6" s="34">
        <v>9</v>
      </c>
      <c r="AQ6" s="34">
        <v>10</v>
      </c>
      <c r="AR6" s="34">
        <v>11</v>
      </c>
      <c r="AS6" s="34">
        <v>12</v>
      </c>
      <c r="AT6" s="34">
        <v>1</v>
      </c>
      <c r="AU6" s="34">
        <v>2</v>
      </c>
      <c r="AV6" s="34">
        <v>3</v>
      </c>
      <c r="AW6" s="34">
        <v>4</v>
      </c>
      <c r="AX6" s="34">
        <v>5</v>
      </c>
      <c r="AY6" s="35">
        <v>6</v>
      </c>
      <c r="AZ6" s="33">
        <v>7</v>
      </c>
      <c r="BA6" s="34">
        <v>8</v>
      </c>
      <c r="BB6" s="34">
        <v>9</v>
      </c>
      <c r="BC6" s="34">
        <v>10</v>
      </c>
      <c r="BD6" s="34">
        <v>11</v>
      </c>
      <c r="BE6" s="34">
        <v>12</v>
      </c>
      <c r="BF6" s="34">
        <v>1</v>
      </c>
      <c r="BG6" s="34">
        <v>2</v>
      </c>
      <c r="BH6" s="34">
        <v>3</v>
      </c>
      <c r="BI6" s="34">
        <v>4</v>
      </c>
      <c r="BJ6" s="34">
        <v>5</v>
      </c>
      <c r="BK6" s="35">
        <v>6</v>
      </c>
    </row>
    <row r="7" spans="1:63" ht="50.1">
      <c r="A7" s="173" t="s">
        <v>9</v>
      </c>
      <c r="B7" s="174"/>
      <c r="C7" s="69" t="s">
        <v>10</v>
      </c>
      <c r="D7" s="222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4"/>
      <c r="P7" s="225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224"/>
      <c r="AB7" s="222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4"/>
      <c r="AN7" s="222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4"/>
      <c r="AZ7" s="222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4"/>
    </row>
    <row r="8" spans="1:63" ht="72" customHeight="1">
      <c r="A8" s="145" t="s">
        <v>11</v>
      </c>
      <c r="B8" s="146"/>
      <c r="C8" s="70" t="s">
        <v>12</v>
      </c>
      <c r="D8" s="19"/>
      <c r="E8" s="20"/>
      <c r="F8" s="20"/>
      <c r="G8" s="20"/>
      <c r="H8" s="36"/>
      <c r="I8" s="36"/>
      <c r="J8" s="36"/>
      <c r="K8" s="36"/>
      <c r="L8" s="36"/>
      <c r="M8" s="36"/>
      <c r="N8" s="36"/>
      <c r="O8" s="37"/>
      <c r="P8" s="38"/>
      <c r="Q8" s="36"/>
      <c r="R8" s="36"/>
      <c r="S8" s="36"/>
      <c r="T8" s="36"/>
      <c r="U8" s="20"/>
      <c r="V8" s="20"/>
      <c r="W8" s="20"/>
      <c r="X8" s="20"/>
      <c r="Y8" s="20"/>
      <c r="Z8" s="20"/>
      <c r="AA8" s="21"/>
      <c r="AB8" s="19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1"/>
      <c r="AN8" s="19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1"/>
      <c r="AZ8" s="19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2"/>
    </row>
    <row r="9" spans="1:63" ht="101.25" customHeight="1">
      <c r="A9" s="147" t="s">
        <v>13</v>
      </c>
      <c r="B9" s="148"/>
      <c r="C9" s="71" t="s">
        <v>14</v>
      </c>
      <c r="D9" s="4"/>
      <c r="E9" s="5"/>
      <c r="F9" s="5"/>
      <c r="G9" s="5"/>
      <c r="H9" s="5"/>
      <c r="I9" s="5"/>
      <c r="J9" s="5"/>
      <c r="K9" s="5"/>
      <c r="L9" s="5"/>
      <c r="M9" s="5"/>
      <c r="N9" s="5"/>
      <c r="O9" s="6"/>
      <c r="P9" s="29"/>
      <c r="Q9" s="5"/>
      <c r="R9" s="39"/>
      <c r="S9" s="39"/>
      <c r="T9" s="39"/>
      <c r="U9" s="39"/>
      <c r="V9" s="39"/>
      <c r="W9" s="39"/>
      <c r="X9" s="39"/>
      <c r="Y9" s="39"/>
      <c r="Z9" s="39"/>
      <c r="AA9" s="40"/>
      <c r="AB9" s="41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40"/>
      <c r="AN9" s="4"/>
      <c r="AO9" s="5"/>
      <c r="AP9" s="5"/>
      <c r="AQ9" s="5"/>
      <c r="AR9" s="5"/>
      <c r="AS9" s="5"/>
      <c r="AT9" s="5"/>
      <c r="AU9" s="5"/>
      <c r="AV9" s="5"/>
      <c r="AW9" s="5"/>
      <c r="AX9" s="5"/>
      <c r="AY9" s="6"/>
      <c r="AZ9" s="4"/>
      <c r="BA9" s="5"/>
      <c r="BB9" s="5"/>
      <c r="BC9" s="5"/>
      <c r="BD9" s="5"/>
      <c r="BE9" s="5"/>
      <c r="BF9" s="5"/>
      <c r="BG9" s="5"/>
      <c r="BH9" s="5"/>
      <c r="BI9" s="5"/>
      <c r="BJ9" s="5"/>
      <c r="BK9" s="23"/>
    </row>
    <row r="10" spans="1:63" ht="60.75" customHeight="1">
      <c r="A10" s="155" t="s">
        <v>15</v>
      </c>
      <c r="B10" s="156"/>
      <c r="C10" s="72" t="s">
        <v>16</v>
      </c>
      <c r="D10" s="24"/>
      <c r="E10" s="25"/>
      <c r="F10" s="25"/>
      <c r="G10" s="25"/>
      <c r="H10" s="25"/>
      <c r="I10" s="25"/>
      <c r="J10" s="25"/>
      <c r="K10" s="25"/>
      <c r="L10" s="42"/>
      <c r="M10" s="42"/>
      <c r="N10" s="42"/>
      <c r="O10" s="43"/>
      <c r="P10" s="44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3"/>
      <c r="AB10" s="45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3"/>
      <c r="AN10" s="45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3"/>
      <c r="AZ10" s="45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6"/>
    </row>
    <row r="11" spans="1:63" ht="90" customHeight="1" thickBot="1">
      <c r="A11" s="157" t="s">
        <v>17</v>
      </c>
      <c r="B11" s="158"/>
      <c r="C11" s="73" t="s">
        <v>18</v>
      </c>
      <c r="D11" s="30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2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8"/>
      <c r="AB11" s="1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18"/>
      <c r="AN11" s="1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18"/>
      <c r="AZ11" s="1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18"/>
    </row>
    <row r="12" spans="1:63" ht="50.1">
      <c r="A12" s="159" t="s">
        <v>19</v>
      </c>
      <c r="B12" s="160"/>
      <c r="C12" s="74" t="s">
        <v>20</v>
      </c>
      <c r="D12" s="226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8"/>
      <c r="P12" s="226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8"/>
      <c r="AB12" s="226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8"/>
      <c r="AN12" s="226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8"/>
      <c r="AZ12" s="226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8"/>
    </row>
    <row r="13" spans="1:63" ht="70.5" customHeight="1">
      <c r="A13" s="152" t="s">
        <v>21</v>
      </c>
      <c r="B13" s="153"/>
      <c r="C13" s="75" t="s">
        <v>22</v>
      </c>
      <c r="D13" s="8"/>
      <c r="E13" s="9"/>
      <c r="F13" s="9"/>
      <c r="G13" s="47"/>
      <c r="H13" s="47"/>
      <c r="I13" s="47"/>
      <c r="J13" s="47"/>
      <c r="K13" s="47"/>
      <c r="L13" s="47"/>
      <c r="M13" s="47"/>
      <c r="N13" s="47"/>
      <c r="O13" s="48"/>
      <c r="P13" s="49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8"/>
      <c r="AB13" s="49"/>
      <c r="AC13" s="47"/>
      <c r="AD13" s="47"/>
      <c r="AE13" s="47"/>
      <c r="AF13" s="47"/>
      <c r="AG13" s="47"/>
      <c r="AH13" s="9"/>
      <c r="AI13" s="9"/>
      <c r="AJ13" s="9"/>
      <c r="AK13" s="9"/>
      <c r="AL13" s="9"/>
      <c r="AM13" s="10"/>
      <c r="AN13" s="8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8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10"/>
    </row>
    <row r="14" spans="1:63" ht="78" customHeight="1">
      <c r="A14" s="154" t="s">
        <v>23</v>
      </c>
      <c r="B14" s="148"/>
      <c r="C14" s="76" t="s">
        <v>24</v>
      </c>
      <c r="D14" s="11"/>
      <c r="E14" s="12"/>
      <c r="F14" s="12"/>
      <c r="G14" s="12"/>
      <c r="H14" s="12"/>
      <c r="I14" s="12"/>
      <c r="J14" s="12"/>
      <c r="K14" s="12"/>
      <c r="L14" s="50"/>
      <c r="M14" s="50"/>
      <c r="N14" s="50"/>
      <c r="O14" s="51"/>
      <c r="P14" s="52"/>
      <c r="Q14" s="50"/>
      <c r="R14" s="50"/>
      <c r="S14" s="50"/>
      <c r="T14" s="50"/>
      <c r="U14" s="12"/>
      <c r="V14" s="12"/>
      <c r="W14" s="12"/>
      <c r="X14" s="12"/>
      <c r="Y14" s="12"/>
      <c r="Z14" s="12"/>
      <c r="AA14" s="13"/>
      <c r="AB14" s="11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3"/>
      <c r="AN14" s="11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3"/>
      <c r="AZ14" s="11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3"/>
    </row>
    <row r="15" spans="1:63" ht="63.75" customHeight="1">
      <c r="A15" s="154" t="s">
        <v>25</v>
      </c>
      <c r="B15" s="148"/>
      <c r="C15" s="76" t="s">
        <v>26</v>
      </c>
      <c r="D15" s="11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3"/>
      <c r="P15" s="52"/>
      <c r="Q15" s="50"/>
      <c r="R15" s="50"/>
      <c r="S15" s="50"/>
      <c r="T15" s="50"/>
      <c r="U15" s="50"/>
      <c r="V15" s="12"/>
      <c r="W15" s="12"/>
      <c r="X15" s="12"/>
      <c r="Y15" s="12"/>
      <c r="Z15" s="12"/>
      <c r="AA15" s="13"/>
      <c r="AB15" s="11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3"/>
      <c r="AN15" s="11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3"/>
      <c r="AZ15" s="11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3"/>
    </row>
    <row r="16" spans="1:63" ht="68.25" customHeight="1">
      <c r="A16" s="154" t="s">
        <v>27</v>
      </c>
      <c r="B16" s="148"/>
      <c r="C16" s="76" t="s">
        <v>28</v>
      </c>
      <c r="D16" s="11"/>
      <c r="E16" s="12"/>
      <c r="F16" s="12"/>
      <c r="G16" s="12"/>
      <c r="H16" s="12"/>
      <c r="I16" s="12"/>
      <c r="J16" s="12"/>
      <c r="K16" s="12"/>
      <c r="L16" s="50"/>
      <c r="M16" s="50"/>
      <c r="N16" s="50"/>
      <c r="O16" s="51"/>
      <c r="P16" s="52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1"/>
      <c r="AB16" s="52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1"/>
      <c r="AN16" s="52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1"/>
      <c r="AZ16" s="52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1"/>
    </row>
    <row r="17" spans="1:63" ht="78" customHeight="1">
      <c r="A17" s="161" t="s">
        <v>29</v>
      </c>
      <c r="B17" s="162"/>
      <c r="C17" s="77" t="s">
        <v>30</v>
      </c>
      <c r="D17" s="14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6"/>
      <c r="P17" s="14"/>
      <c r="Q17" s="15"/>
      <c r="R17" s="15"/>
      <c r="S17" s="53"/>
      <c r="T17" s="53"/>
      <c r="U17" s="53"/>
      <c r="V17" s="53"/>
      <c r="W17" s="53"/>
      <c r="X17" s="53"/>
      <c r="Y17" s="53"/>
      <c r="Z17" s="53"/>
      <c r="AA17" s="54"/>
      <c r="AB17" s="55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4"/>
      <c r="AN17" s="55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4"/>
      <c r="AZ17" s="55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4"/>
    </row>
    <row r="18" spans="1:63" ht="191.25" customHeight="1" thickBot="1">
      <c r="A18" s="149" t="s">
        <v>31</v>
      </c>
      <c r="B18" s="151"/>
      <c r="C18" s="78" t="s">
        <v>32</v>
      </c>
      <c r="D18" s="26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8"/>
      <c r="P18" s="26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8"/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8"/>
      <c r="AN18" s="26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8"/>
      <c r="AZ18" s="26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8"/>
    </row>
    <row r="19" spans="1:63" ht="195.75" customHeight="1">
      <c r="A19" s="159" t="s">
        <v>33</v>
      </c>
      <c r="B19" s="160"/>
      <c r="C19" s="74" t="s">
        <v>34</v>
      </c>
      <c r="D19" s="163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5"/>
      <c r="P19" s="163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5"/>
      <c r="AB19" s="163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5"/>
      <c r="AN19" s="163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5"/>
      <c r="AZ19" s="163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5"/>
    </row>
    <row r="20" spans="1:63" ht="75.75" customHeight="1">
      <c r="A20" s="152" t="s">
        <v>35</v>
      </c>
      <c r="B20" s="153"/>
      <c r="C20" s="75" t="s">
        <v>36</v>
      </c>
      <c r="D20" s="8"/>
      <c r="E20" s="9"/>
      <c r="F20" s="9"/>
      <c r="G20" s="9"/>
      <c r="H20" s="47"/>
      <c r="I20" s="47"/>
      <c r="J20" s="47"/>
      <c r="K20" s="47"/>
      <c r="L20" s="47"/>
      <c r="M20" s="47"/>
      <c r="N20" s="47"/>
      <c r="O20" s="48"/>
      <c r="P20" s="49"/>
      <c r="Q20" s="47"/>
      <c r="R20" s="47"/>
      <c r="S20" s="47"/>
      <c r="T20" s="47"/>
      <c r="U20" s="47"/>
      <c r="V20" s="47"/>
      <c r="W20" s="47"/>
      <c r="X20" s="47"/>
      <c r="Y20" s="47"/>
      <c r="Z20" s="9"/>
      <c r="AA20" s="10"/>
      <c r="AB20" s="8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10"/>
      <c r="AN20" s="8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8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10"/>
    </row>
    <row r="21" spans="1:63" ht="78" customHeight="1">
      <c r="A21" s="154" t="s">
        <v>37</v>
      </c>
      <c r="B21" s="148"/>
      <c r="C21" s="76" t="s">
        <v>38</v>
      </c>
      <c r="D21" s="11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3"/>
      <c r="P21" s="11"/>
      <c r="Q21" s="12"/>
      <c r="R21" s="12"/>
      <c r="S21" s="12"/>
      <c r="T21" s="12"/>
      <c r="U21" s="50"/>
      <c r="V21" s="50"/>
      <c r="W21" s="50"/>
      <c r="X21" s="50"/>
      <c r="Y21" s="50"/>
      <c r="Z21" s="50"/>
      <c r="AA21" s="51"/>
      <c r="AB21" s="52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1"/>
      <c r="AN21" s="5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3"/>
      <c r="AZ21" s="11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3"/>
    </row>
    <row r="22" spans="1:63" ht="75.75" customHeight="1">
      <c r="A22" s="154" t="s">
        <v>39</v>
      </c>
      <c r="B22" s="148"/>
      <c r="C22" s="77" t="s">
        <v>40</v>
      </c>
      <c r="D22" s="14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6"/>
      <c r="P22" s="14"/>
      <c r="Q22" s="15"/>
      <c r="R22" s="15"/>
      <c r="S22" s="15"/>
      <c r="T22" s="15"/>
      <c r="U22" s="53"/>
      <c r="V22" s="53"/>
      <c r="W22" s="53"/>
      <c r="X22" s="53"/>
      <c r="Y22" s="53"/>
      <c r="Z22" s="53"/>
      <c r="AA22" s="54"/>
      <c r="AB22" s="55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4"/>
      <c r="AN22" s="5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14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6"/>
    </row>
    <row r="23" spans="1:63" ht="30">
      <c r="A23" s="154" t="s">
        <v>41</v>
      </c>
      <c r="B23" s="148"/>
      <c r="C23" s="77" t="s">
        <v>42</v>
      </c>
      <c r="D23" s="14"/>
      <c r="E23" s="15"/>
      <c r="F23" s="15"/>
      <c r="G23" s="15"/>
      <c r="H23" s="15"/>
      <c r="I23" s="15"/>
      <c r="J23" s="15"/>
      <c r="K23" s="15"/>
      <c r="L23" s="15"/>
      <c r="M23" s="15"/>
      <c r="N23" s="53"/>
      <c r="O23" s="54"/>
      <c r="P23" s="55"/>
      <c r="Q23" s="53"/>
      <c r="R23" s="53"/>
      <c r="S23" s="53"/>
      <c r="T23" s="53"/>
      <c r="U23" s="53"/>
      <c r="V23" s="15"/>
      <c r="W23" s="15"/>
      <c r="X23" s="15"/>
      <c r="Y23" s="15"/>
      <c r="Z23" s="15"/>
      <c r="AA23" s="16"/>
      <c r="AB23" s="14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6"/>
      <c r="AN23" s="14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14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6"/>
    </row>
    <row r="24" spans="1:63" ht="56.25" customHeight="1">
      <c r="A24" s="154" t="s">
        <v>43</v>
      </c>
      <c r="B24" s="148"/>
      <c r="C24" s="77" t="s">
        <v>44</v>
      </c>
      <c r="D24" s="14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6"/>
      <c r="P24" s="14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6"/>
      <c r="AB24" s="14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  <c r="AN24" s="14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14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6"/>
    </row>
    <row r="25" spans="1:63" ht="56.25" customHeight="1">
      <c r="A25" s="154" t="s">
        <v>45</v>
      </c>
      <c r="B25" s="148"/>
      <c r="C25" s="77" t="s">
        <v>46</v>
      </c>
      <c r="D25" s="14"/>
      <c r="E25" s="15"/>
      <c r="F25" s="15"/>
      <c r="G25" s="15"/>
      <c r="H25" s="15"/>
      <c r="I25" s="53"/>
      <c r="J25" s="53"/>
      <c r="K25" s="53"/>
      <c r="L25" s="53"/>
      <c r="M25" s="53"/>
      <c r="N25" s="53"/>
      <c r="O25" s="54"/>
      <c r="P25" s="55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4"/>
      <c r="AB25" s="55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4"/>
      <c r="AN25" s="55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4"/>
      <c r="AZ25" s="55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4"/>
    </row>
    <row r="26" spans="1:63" ht="96.75" customHeight="1">
      <c r="A26" s="161" t="s">
        <v>47</v>
      </c>
      <c r="B26" s="162"/>
      <c r="C26" s="77" t="s">
        <v>48</v>
      </c>
      <c r="D26" s="14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  <c r="P26" s="14"/>
      <c r="Q26" s="15"/>
      <c r="R26" s="15"/>
      <c r="S26" s="15"/>
      <c r="T26" s="15"/>
      <c r="U26" s="15"/>
      <c r="V26" s="53"/>
      <c r="W26" s="53"/>
      <c r="X26" s="53"/>
      <c r="Y26" s="53"/>
      <c r="Z26" s="53"/>
      <c r="AA26" s="54"/>
      <c r="AB26" s="55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4"/>
      <c r="AN26" s="55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4"/>
      <c r="AZ26" s="55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4"/>
    </row>
    <row r="27" spans="1:63" ht="117.75" customHeight="1" thickBot="1">
      <c r="A27" s="149" t="s">
        <v>49</v>
      </c>
      <c r="B27" s="150"/>
      <c r="C27" s="78" t="s">
        <v>50</v>
      </c>
      <c r="D27" s="2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  <c r="P27" s="26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8"/>
      <c r="AB27" s="26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8"/>
      <c r="AN27" s="26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8"/>
      <c r="AZ27" s="26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8"/>
    </row>
    <row r="28" spans="1:63" ht="30">
      <c r="A28" s="159" t="s">
        <v>51</v>
      </c>
      <c r="B28" s="160"/>
      <c r="C28" s="74" t="s">
        <v>52</v>
      </c>
      <c r="D28" s="163"/>
      <c r="E28" s="164"/>
      <c r="F28" s="164"/>
      <c r="G28" s="164"/>
      <c r="H28" s="164"/>
      <c r="I28" s="164"/>
      <c r="J28" s="164"/>
      <c r="K28" s="164"/>
      <c r="L28" s="164"/>
      <c r="M28" s="164"/>
      <c r="N28" s="164"/>
      <c r="O28" s="165"/>
      <c r="P28" s="163"/>
      <c r="Q28" s="164"/>
      <c r="R28" s="164"/>
      <c r="S28" s="164"/>
      <c r="T28" s="164"/>
      <c r="U28" s="164"/>
      <c r="V28" s="164"/>
      <c r="W28" s="164"/>
      <c r="X28" s="164"/>
      <c r="Y28" s="164"/>
      <c r="Z28" s="164"/>
      <c r="AA28" s="165"/>
      <c r="AB28" s="163"/>
      <c r="AC28" s="164"/>
      <c r="AD28" s="164"/>
      <c r="AE28" s="164"/>
      <c r="AF28" s="164"/>
      <c r="AG28" s="164"/>
      <c r="AH28" s="164"/>
      <c r="AI28" s="164"/>
      <c r="AJ28" s="164"/>
      <c r="AK28" s="164"/>
      <c r="AL28" s="164"/>
      <c r="AM28" s="165"/>
      <c r="AN28" s="163"/>
      <c r="AO28" s="164"/>
      <c r="AP28" s="164"/>
      <c r="AQ28" s="164"/>
      <c r="AR28" s="164"/>
      <c r="AS28" s="164"/>
      <c r="AT28" s="164"/>
      <c r="AU28" s="164"/>
      <c r="AV28" s="164"/>
      <c r="AW28" s="164"/>
      <c r="AX28" s="164"/>
      <c r="AY28" s="165"/>
      <c r="AZ28" s="163"/>
      <c r="BA28" s="164"/>
      <c r="BB28" s="164"/>
      <c r="BC28" s="164"/>
      <c r="BD28" s="164"/>
      <c r="BE28" s="164"/>
      <c r="BF28" s="164"/>
      <c r="BG28" s="164"/>
      <c r="BH28" s="164"/>
      <c r="BI28" s="164"/>
      <c r="BJ28" s="164"/>
      <c r="BK28" s="165"/>
    </row>
    <row r="29" spans="1:63" ht="50.1">
      <c r="A29" s="152" t="s">
        <v>53</v>
      </c>
      <c r="B29" s="153"/>
      <c r="C29" s="75" t="s">
        <v>54</v>
      </c>
      <c r="D29" s="8"/>
      <c r="E29" s="9"/>
      <c r="F29" s="9"/>
      <c r="G29" s="9"/>
      <c r="H29" s="47"/>
      <c r="I29" s="47"/>
      <c r="J29" s="47"/>
      <c r="K29" s="47"/>
      <c r="L29" s="47"/>
      <c r="M29" s="47"/>
      <c r="N29" s="47"/>
      <c r="O29" s="48"/>
      <c r="P29" s="49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8"/>
      <c r="AB29" s="49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8"/>
      <c r="AN29" s="49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8"/>
      <c r="AZ29" s="49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8"/>
    </row>
    <row r="30" spans="1:63" ht="30">
      <c r="A30" s="154" t="s">
        <v>55</v>
      </c>
      <c r="B30" s="148"/>
      <c r="C30" s="76" t="s">
        <v>56</v>
      </c>
      <c r="D30" s="11"/>
      <c r="E30" s="12"/>
      <c r="F30" s="12"/>
      <c r="G30" s="12"/>
      <c r="H30" s="50"/>
      <c r="I30" s="50"/>
      <c r="J30" s="50"/>
      <c r="K30" s="50"/>
      <c r="L30" s="50"/>
      <c r="M30" s="50"/>
      <c r="N30" s="50"/>
      <c r="O30" s="51"/>
      <c r="P30" s="52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1"/>
      <c r="AB30" s="52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1"/>
      <c r="AN30" s="52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1"/>
      <c r="AZ30" s="52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1"/>
    </row>
    <row r="31" spans="1:63" ht="30">
      <c r="A31" s="154" t="s">
        <v>57</v>
      </c>
      <c r="B31" s="148"/>
      <c r="C31" s="76" t="s">
        <v>58</v>
      </c>
      <c r="D31" s="11"/>
      <c r="E31" s="12"/>
      <c r="F31" s="12"/>
      <c r="G31" s="12"/>
      <c r="H31" s="50"/>
      <c r="I31" s="50"/>
      <c r="J31" s="50"/>
      <c r="K31" s="50"/>
      <c r="L31" s="50"/>
      <c r="M31" s="50"/>
      <c r="N31" s="50"/>
      <c r="O31" s="51"/>
      <c r="P31" s="52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1"/>
      <c r="AB31" s="52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1"/>
      <c r="AN31" s="52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1"/>
      <c r="AZ31" s="52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1"/>
    </row>
    <row r="32" spans="1:63" ht="70.5" customHeight="1" thickBot="1">
      <c r="A32" s="149" t="s">
        <v>59</v>
      </c>
      <c r="B32" s="150"/>
      <c r="C32" s="78" t="s">
        <v>60</v>
      </c>
      <c r="D32" s="79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1"/>
      <c r="P32" s="79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1"/>
      <c r="AB32" s="79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1"/>
      <c r="AN32" s="79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1"/>
      <c r="AZ32" s="79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1"/>
    </row>
    <row r="33" spans="1:63" ht="42.75" customHeight="1">
      <c r="A33" s="159" t="s">
        <v>61</v>
      </c>
      <c r="B33" s="160"/>
      <c r="C33" s="74" t="s">
        <v>62</v>
      </c>
      <c r="D33" s="163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5"/>
      <c r="P33" s="163"/>
      <c r="Q33" s="164"/>
      <c r="R33" s="164"/>
      <c r="S33" s="164"/>
      <c r="T33" s="164"/>
      <c r="U33" s="164"/>
      <c r="V33" s="164"/>
      <c r="W33" s="164"/>
      <c r="X33" s="164"/>
      <c r="Y33" s="164"/>
      <c r="Z33" s="164"/>
      <c r="AA33" s="165"/>
      <c r="AB33" s="163"/>
      <c r="AC33" s="164"/>
      <c r="AD33" s="164"/>
      <c r="AE33" s="164"/>
      <c r="AF33" s="164"/>
      <c r="AG33" s="164"/>
      <c r="AH33" s="164"/>
      <c r="AI33" s="164"/>
      <c r="AJ33" s="164"/>
      <c r="AK33" s="164"/>
      <c r="AL33" s="164"/>
      <c r="AM33" s="165"/>
      <c r="AN33" s="163"/>
      <c r="AO33" s="164"/>
      <c r="AP33" s="164"/>
      <c r="AQ33" s="164"/>
      <c r="AR33" s="164"/>
      <c r="AS33" s="164"/>
      <c r="AT33" s="164"/>
      <c r="AU33" s="164"/>
      <c r="AV33" s="164"/>
      <c r="AW33" s="164"/>
      <c r="AX33" s="164"/>
      <c r="AY33" s="165"/>
      <c r="AZ33" s="163"/>
      <c r="BA33" s="164"/>
      <c r="BB33" s="164"/>
      <c r="BC33" s="164"/>
      <c r="BD33" s="164"/>
      <c r="BE33" s="164"/>
      <c r="BF33" s="164"/>
      <c r="BG33" s="164"/>
      <c r="BH33" s="164"/>
      <c r="BI33" s="164"/>
      <c r="BJ33" s="164"/>
      <c r="BK33" s="165"/>
    </row>
    <row r="34" spans="1:63" ht="59.25" customHeight="1">
      <c r="A34" s="152" t="s">
        <v>63</v>
      </c>
      <c r="B34" s="153"/>
      <c r="C34" s="75" t="s">
        <v>64</v>
      </c>
      <c r="D34" s="49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8"/>
      <c r="P34" s="49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8"/>
      <c r="AB34" s="49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8"/>
      <c r="AN34" s="49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8"/>
      <c r="AZ34" s="49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8"/>
    </row>
    <row r="35" spans="1:63" ht="71.25" customHeight="1">
      <c r="A35" s="154" t="s">
        <v>65</v>
      </c>
      <c r="B35" s="148"/>
      <c r="C35" s="76" t="s">
        <v>66</v>
      </c>
      <c r="D35" s="11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3"/>
      <c r="P35" s="11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3"/>
      <c r="AB35" s="11"/>
      <c r="AC35" s="12"/>
      <c r="AD35" s="12"/>
      <c r="AE35" s="12"/>
      <c r="AF35" s="50"/>
      <c r="AG35" s="50"/>
      <c r="AH35" s="50"/>
      <c r="AI35" s="12"/>
      <c r="AJ35" s="12"/>
      <c r="AK35" s="12"/>
      <c r="AL35" s="12"/>
      <c r="AM35" s="13"/>
      <c r="AN35" s="11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3"/>
      <c r="AZ35" s="11"/>
      <c r="BA35" s="12"/>
      <c r="BB35" s="12"/>
      <c r="BC35" s="12"/>
      <c r="BD35" s="12"/>
      <c r="BE35" s="12"/>
      <c r="BF35" s="12"/>
      <c r="BG35" s="12"/>
      <c r="BH35" s="12"/>
      <c r="BI35" s="50"/>
      <c r="BJ35" s="50"/>
      <c r="BK35" s="51"/>
    </row>
    <row r="36" spans="1:63" ht="141.75" customHeight="1" thickBot="1">
      <c r="A36" s="149" t="s">
        <v>67</v>
      </c>
      <c r="B36" s="150"/>
      <c r="C36" s="78" t="s">
        <v>68</v>
      </c>
      <c r="D36" s="79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1"/>
      <c r="P36" s="79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1"/>
      <c r="AB36" s="79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1"/>
      <c r="AN36" s="79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1"/>
      <c r="AZ36" s="79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1"/>
    </row>
  </sheetData>
  <mergeCells count="64">
    <mergeCell ref="AZ33:BK33"/>
    <mergeCell ref="A34:B34"/>
    <mergeCell ref="A35:B35"/>
    <mergeCell ref="A36:B36"/>
    <mergeCell ref="A33:B33"/>
    <mergeCell ref="D33:O33"/>
    <mergeCell ref="P33:AA33"/>
    <mergeCell ref="AB33:AM33"/>
    <mergeCell ref="AN33:AY33"/>
    <mergeCell ref="AB12:AM12"/>
    <mergeCell ref="AB19:AM19"/>
    <mergeCell ref="D7:O7"/>
    <mergeCell ref="D12:O12"/>
    <mergeCell ref="D19:O19"/>
    <mergeCell ref="P12:AA12"/>
    <mergeCell ref="P19:AA19"/>
    <mergeCell ref="P7:AA7"/>
    <mergeCell ref="D5:O5"/>
    <mergeCell ref="P5:AA5"/>
    <mergeCell ref="AB5:AM5"/>
    <mergeCell ref="A1:BK1"/>
    <mergeCell ref="AB7:AM7"/>
    <mergeCell ref="AN5:AY5"/>
    <mergeCell ref="AN7:AY7"/>
    <mergeCell ref="A3:AA3"/>
    <mergeCell ref="A7:B7"/>
    <mergeCell ref="C5:C6"/>
    <mergeCell ref="A5:B6"/>
    <mergeCell ref="AN12:AY12"/>
    <mergeCell ref="AN19:AY19"/>
    <mergeCell ref="AZ5:BK5"/>
    <mergeCell ref="AZ7:BK7"/>
    <mergeCell ref="AZ12:BK12"/>
    <mergeCell ref="AZ19:BK19"/>
    <mergeCell ref="A17:B17"/>
    <mergeCell ref="A19:B19"/>
    <mergeCell ref="AB28:AM28"/>
    <mergeCell ref="AN28:AY28"/>
    <mergeCell ref="AZ28:BK28"/>
    <mergeCell ref="A20:B20"/>
    <mergeCell ref="A21:B21"/>
    <mergeCell ref="A26:B26"/>
    <mergeCell ref="A28:B28"/>
    <mergeCell ref="A23:B23"/>
    <mergeCell ref="A24:B24"/>
    <mergeCell ref="A25:B25"/>
    <mergeCell ref="D28:O28"/>
    <mergeCell ref="P28:AA28"/>
    <mergeCell ref="A8:B8"/>
    <mergeCell ref="A9:B9"/>
    <mergeCell ref="A32:B32"/>
    <mergeCell ref="A18:B18"/>
    <mergeCell ref="A27:B27"/>
    <mergeCell ref="A29:B29"/>
    <mergeCell ref="A31:B31"/>
    <mergeCell ref="A10:B10"/>
    <mergeCell ref="A15:B15"/>
    <mergeCell ref="A16:B16"/>
    <mergeCell ref="A22:B22"/>
    <mergeCell ref="A30:B30"/>
    <mergeCell ref="A11:B11"/>
    <mergeCell ref="A12:B12"/>
    <mergeCell ref="A13:B13"/>
    <mergeCell ref="A14:B14"/>
  </mergeCells>
  <phoneticPr fontId="7" type="noConversion"/>
  <pageMargins left="0.25" right="0.25" top="0.25" bottom="0.25" header="0.3" footer="0.3"/>
  <pageSetup paperSize="8" scale="24" fitToHeight="0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V55"/>
  <sheetViews>
    <sheetView workbookViewId="0">
      <selection activeCell="N57" sqref="N57"/>
    </sheetView>
  </sheetViews>
  <sheetFormatPr defaultColWidth="8.85546875" defaultRowHeight="12.95"/>
  <cols>
    <col min="2" max="2" width="13.140625" customWidth="1"/>
    <col min="3" max="3" width="10.85546875" customWidth="1"/>
    <col min="4" max="4" width="11" customWidth="1"/>
    <col min="5" max="5" width="18.42578125" customWidth="1"/>
    <col min="6" max="6" width="17.42578125" customWidth="1"/>
    <col min="7" max="7" width="18.140625" customWidth="1"/>
    <col min="8" max="8" width="13.85546875" customWidth="1"/>
    <col min="9" max="9" width="11.140625" customWidth="1"/>
    <col min="10" max="10" width="11.28515625" customWidth="1"/>
    <col min="11" max="11" width="9.85546875" customWidth="1"/>
    <col min="12" max="12" width="12.140625" customWidth="1"/>
    <col min="13" max="13" width="16" customWidth="1"/>
    <col min="14" max="14" width="11.28515625" customWidth="1"/>
    <col min="16" max="16" width="11.140625" customWidth="1"/>
    <col min="17" max="17" width="9.42578125" bestFit="1" customWidth="1"/>
    <col min="18" max="18" width="11.85546875" customWidth="1"/>
    <col min="19" max="19" width="10.140625" customWidth="1"/>
    <col min="20" max="20" width="9.42578125" bestFit="1" customWidth="1"/>
    <col min="21" max="21" width="10.85546875" customWidth="1"/>
  </cols>
  <sheetData>
    <row r="3" spans="2:22">
      <c r="C3" s="181" t="s">
        <v>69</v>
      </c>
      <c r="D3" s="181"/>
      <c r="E3" s="181"/>
      <c r="F3" s="181"/>
      <c r="G3" s="181"/>
      <c r="J3" s="181" t="s">
        <v>70</v>
      </c>
      <c r="K3" s="181"/>
      <c r="L3" s="181"/>
      <c r="M3" s="181"/>
      <c r="N3" s="181"/>
      <c r="Q3" s="181" t="s">
        <v>71</v>
      </c>
      <c r="R3" s="181"/>
      <c r="S3" s="181"/>
      <c r="T3" s="181"/>
      <c r="U3" s="181"/>
    </row>
    <row r="4" spans="2:22" ht="15">
      <c r="B4" s="131"/>
      <c r="C4" s="131" t="s">
        <v>72</v>
      </c>
      <c r="D4" s="131" t="s">
        <v>73</v>
      </c>
      <c r="E4" s="131" t="s">
        <v>74</v>
      </c>
      <c r="F4" s="131" t="s">
        <v>75</v>
      </c>
      <c r="G4" s="131" t="s">
        <v>76</v>
      </c>
      <c r="H4" s="131"/>
      <c r="I4" s="131"/>
      <c r="J4" s="131" t="s">
        <v>72</v>
      </c>
      <c r="K4" s="131" t="s">
        <v>73</v>
      </c>
      <c r="L4" s="131" t="s">
        <v>74</v>
      </c>
      <c r="M4" s="131" t="s">
        <v>75</v>
      </c>
      <c r="N4" s="131" t="s">
        <v>76</v>
      </c>
      <c r="O4" s="58"/>
      <c r="P4" s="131"/>
      <c r="Q4" s="131" t="s">
        <v>72</v>
      </c>
      <c r="R4" s="131" t="s">
        <v>73</v>
      </c>
      <c r="S4" s="131" t="s">
        <v>74</v>
      </c>
      <c r="T4" s="131" t="s">
        <v>75</v>
      </c>
      <c r="U4" s="131" t="s">
        <v>76</v>
      </c>
    </row>
    <row r="5" spans="2:22" ht="15">
      <c r="B5" s="132" t="s">
        <v>77</v>
      </c>
      <c r="C5" s="136">
        <v>8740</v>
      </c>
      <c r="D5" s="137">
        <v>6857.75</v>
      </c>
      <c r="E5" s="137">
        <v>6357.75</v>
      </c>
      <c r="F5" s="136">
        <v>53459</v>
      </c>
      <c r="G5" s="138">
        <f>SUM(C5:F5)</f>
        <v>75414.5</v>
      </c>
      <c r="I5" s="132" t="s">
        <v>77</v>
      </c>
      <c r="J5" s="136">
        <v>26223</v>
      </c>
      <c r="K5" s="137">
        <v>20573.25</v>
      </c>
      <c r="L5" s="137">
        <v>19073.25</v>
      </c>
      <c r="M5" s="136">
        <v>160377</v>
      </c>
      <c r="N5" s="138">
        <f>SUM(J5:M5)</f>
        <v>226246.5</v>
      </c>
      <c r="O5" s="57"/>
      <c r="P5" s="132" t="s">
        <v>77</v>
      </c>
      <c r="Q5" s="139">
        <v>0</v>
      </c>
      <c r="R5" s="137">
        <v>0</v>
      </c>
      <c r="S5" s="137">
        <v>0</v>
      </c>
      <c r="T5" s="137">
        <v>0</v>
      </c>
      <c r="U5" s="138">
        <f>SUM(Q5:T5)</f>
        <v>0</v>
      </c>
      <c r="V5" s="120"/>
    </row>
    <row r="6" spans="2:22" ht="15">
      <c r="B6" s="132" t="s">
        <v>13</v>
      </c>
      <c r="C6" s="136">
        <v>0</v>
      </c>
      <c r="D6" s="136">
        <v>0</v>
      </c>
      <c r="E6" s="136">
        <v>0</v>
      </c>
      <c r="F6" s="136">
        <v>0</v>
      </c>
      <c r="G6" s="138">
        <f t="shared" ref="G6:G22" si="0">SUM(C6:F6)</f>
        <v>0</v>
      </c>
      <c r="I6" s="132" t="s">
        <v>13</v>
      </c>
      <c r="J6" s="136">
        <v>13996</v>
      </c>
      <c r="K6" s="137">
        <v>11382</v>
      </c>
      <c r="L6" s="137">
        <v>10582</v>
      </c>
      <c r="M6" s="136">
        <v>31288</v>
      </c>
      <c r="N6" s="138">
        <f t="shared" ref="N6:N24" si="1">SUM(J6:M6)</f>
        <v>67248</v>
      </c>
      <c r="O6" s="57"/>
      <c r="P6" s="132" t="s">
        <v>13</v>
      </c>
      <c r="Q6" s="139">
        <v>20995</v>
      </c>
      <c r="R6" s="137">
        <v>17073</v>
      </c>
      <c r="S6" s="137">
        <v>15873</v>
      </c>
      <c r="T6" s="137">
        <v>46933</v>
      </c>
      <c r="U6" s="138">
        <f t="shared" ref="U6:U24" si="2">SUM(Q6:T6)</f>
        <v>100874</v>
      </c>
      <c r="V6" s="120"/>
    </row>
    <row r="7" spans="2:22" ht="15">
      <c r="B7" s="132" t="s">
        <v>15</v>
      </c>
      <c r="C7" s="136">
        <v>0</v>
      </c>
      <c r="D7" s="136">
        <v>0</v>
      </c>
      <c r="E7" s="136">
        <v>0</v>
      </c>
      <c r="F7" s="136">
        <v>0</v>
      </c>
      <c r="G7" s="138">
        <f t="shared" si="0"/>
        <v>0</v>
      </c>
      <c r="I7" s="132" t="s">
        <v>15</v>
      </c>
      <c r="J7" s="136">
        <v>11401</v>
      </c>
      <c r="K7" s="137">
        <v>9322.5</v>
      </c>
      <c r="L7" s="137">
        <v>8722.5</v>
      </c>
      <c r="M7" s="136">
        <v>10141</v>
      </c>
      <c r="N7" s="138">
        <f t="shared" si="1"/>
        <v>39587</v>
      </c>
      <c r="O7" s="57"/>
      <c r="P7" s="132" t="s">
        <v>15</v>
      </c>
      <c r="Q7" s="139">
        <v>7600</v>
      </c>
      <c r="R7" s="137">
        <v>6215</v>
      </c>
      <c r="S7" s="137">
        <v>5815</v>
      </c>
      <c r="T7" s="137">
        <v>6761</v>
      </c>
      <c r="U7" s="138">
        <f t="shared" si="2"/>
        <v>26391</v>
      </c>
      <c r="V7" s="120"/>
    </row>
    <row r="8" spans="2:22" ht="15">
      <c r="B8" s="132" t="s">
        <v>21</v>
      </c>
      <c r="C8" s="136">
        <v>2713</v>
      </c>
      <c r="D8" s="137">
        <v>2011.8</v>
      </c>
      <c r="E8" s="137">
        <v>2011.8</v>
      </c>
      <c r="F8" s="136">
        <v>24121</v>
      </c>
      <c r="G8" s="138">
        <f t="shared" si="0"/>
        <v>30857.599999999999</v>
      </c>
      <c r="I8" s="132" t="s">
        <v>21</v>
      </c>
      <c r="J8" s="136">
        <v>3102</v>
      </c>
      <c r="K8" s="137">
        <v>2299.1999999999998</v>
      </c>
      <c r="L8" s="137">
        <v>2299.1999999999998</v>
      </c>
      <c r="M8" s="136">
        <v>27567</v>
      </c>
      <c r="N8" s="138">
        <f t="shared" si="1"/>
        <v>35267.4</v>
      </c>
      <c r="O8" s="57"/>
      <c r="P8" s="132" t="s">
        <v>21</v>
      </c>
      <c r="Q8" s="139">
        <v>1938</v>
      </c>
      <c r="R8" s="137">
        <v>1437</v>
      </c>
      <c r="S8" s="137">
        <v>1437</v>
      </c>
      <c r="T8" s="137">
        <v>17229</v>
      </c>
      <c r="U8" s="138">
        <f t="shared" si="2"/>
        <v>22041</v>
      </c>
      <c r="V8" s="120"/>
    </row>
    <row r="9" spans="2:22" ht="15">
      <c r="B9" s="132" t="s">
        <v>23</v>
      </c>
      <c r="C9" s="136">
        <v>0</v>
      </c>
      <c r="D9" s="136">
        <v>0</v>
      </c>
      <c r="E9" s="136">
        <v>0</v>
      </c>
      <c r="F9" s="136">
        <v>0</v>
      </c>
      <c r="G9" s="138">
        <f t="shared" si="0"/>
        <v>0</v>
      </c>
      <c r="I9" s="132" t="s">
        <v>23</v>
      </c>
      <c r="J9" s="136">
        <v>11402</v>
      </c>
      <c r="K9" s="137">
        <v>8924</v>
      </c>
      <c r="L9" s="137">
        <v>8924</v>
      </c>
      <c r="M9" s="136">
        <v>66083</v>
      </c>
      <c r="N9" s="138">
        <f t="shared" si="1"/>
        <v>95333</v>
      </c>
      <c r="O9" s="57"/>
      <c r="P9" s="132" t="s">
        <v>23</v>
      </c>
      <c r="Q9" s="139">
        <v>0</v>
      </c>
      <c r="R9" s="139">
        <v>0</v>
      </c>
      <c r="S9" s="139">
        <v>0</v>
      </c>
      <c r="T9" s="139">
        <v>0</v>
      </c>
      <c r="U9" s="138">
        <f t="shared" si="2"/>
        <v>0</v>
      </c>
      <c r="V9" s="120"/>
    </row>
    <row r="10" spans="2:22" ht="15">
      <c r="B10" s="132" t="s">
        <v>25</v>
      </c>
      <c r="C10" s="136">
        <v>0</v>
      </c>
      <c r="D10" s="136">
        <v>0</v>
      </c>
      <c r="E10" s="136">
        <v>0</v>
      </c>
      <c r="F10" s="136">
        <v>0</v>
      </c>
      <c r="G10" s="138">
        <f t="shared" si="0"/>
        <v>0</v>
      </c>
      <c r="I10" s="132" t="s">
        <v>25</v>
      </c>
      <c r="J10" s="136">
        <v>11402</v>
      </c>
      <c r="K10" s="137">
        <v>8924</v>
      </c>
      <c r="L10" s="137">
        <v>8924</v>
      </c>
      <c r="M10" s="136">
        <v>31917</v>
      </c>
      <c r="N10" s="138">
        <f t="shared" si="1"/>
        <v>61167</v>
      </c>
      <c r="O10" s="57"/>
      <c r="P10" s="132" t="s">
        <v>25</v>
      </c>
      <c r="Q10" s="139">
        <v>0</v>
      </c>
      <c r="R10" s="139">
        <v>0</v>
      </c>
      <c r="S10" s="139">
        <v>0</v>
      </c>
      <c r="T10" s="139">
        <v>0</v>
      </c>
      <c r="U10" s="138">
        <f t="shared" si="2"/>
        <v>0</v>
      </c>
      <c r="V10" s="120"/>
    </row>
    <row r="11" spans="2:22" ht="15">
      <c r="B11" s="132" t="s">
        <v>27</v>
      </c>
      <c r="C11" s="136">
        <v>4882</v>
      </c>
      <c r="D11" s="137">
        <v>4009.04</v>
      </c>
      <c r="E11" s="137">
        <v>3849.04</v>
      </c>
      <c r="F11" s="136">
        <v>10932</v>
      </c>
      <c r="G11" s="138">
        <f t="shared" si="0"/>
        <v>23672.080000000002</v>
      </c>
      <c r="I11" s="132" t="s">
        <v>27</v>
      </c>
      <c r="J11" s="136">
        <v>14035</v>
      </c>
      <c r="K11" s="137">
        <v>11525.99</v>
      </c>
      <c r="L11" s="137">
        <v>11065.99</v>
      </c>
      <c r="M11" s="136">
        <v>31429</v>
      </c>
      <c r="N11" s="138">
        <f t="shared" si="1"/>
        <v>68055.98</v>
      </c>
      <c r="O11" s="57"/>
      <c r="P11" s="132" t="s">
        <v>27</v>
      </c>
      <c r="Q11" s="139">
        <v>14035</v>
      </c>
      <c r="R11" s="137">
        <v>11525.99</v>
      </c>
      <c r="S11" s="137">
        <v>11065.99</v>
      </c>
      <c r="T11" s="137">
        <v>31429</v>
      </c>
      <c r="U11" s="138">
        <f t="shared" si="2"/>
        <v>68055.98</v>
      </c>
      <c r="V11" s="120"/>
    </row>
    <row r="12" spans="2:22" ht="15">
      <c r="B12" s="132" t="s">
        <v>29</v>
      </c>
      <c r="C12" s="136">
        <v>0</v>
      </c>
      <c r="D12" s="136">
        <v>0</v>
      </c>
      <c r="E12" s="136">
        <v>0</v>
      </c>
      <c r="F12" s="136">
        <v>0</v>
      </c>
      <c r="G12" s="138">
        <f t="shared" si="0"/>
        <v>0</v>
      </c>
      <c r="I12" s="132" t="s">
        <v>29</v>
      </c>
      <c r="J12" s="136">
        <v>144304</v>
      </c>
      <c r="K12" s="137">
        <v>115098</v>
      </c>
      <c r="L12" s="137">
        <v>114098</v>
      </c>
      <c r="M12" s="136">
        <v>29167</v>
      </c>
      <c r="N12" s="138">
        <f t="shared" si="1"/>
        <v>402667</v>
      </c>
      <c r="O12" s="57"/>
      <c r="P12" s="132" t="s">
        <v>29</v>
      </c>
      <c r="Q12" s="139">
        <v>57721</v>
      </c>
      <c r="R12" s="137">
        <v>46039.199999999997</v>
      </c>
      <c r="S12" s="137">
        <v>45639.199999999997</v>
      </c>
      <c r="T12" s="137">
        <v>29166</v>
      </c>
      <c r="U12" s="138">
        <f t="shared" si="2"/>
        <v>178565.4</v>
      </c>
      <c r="V12" s="120"/>
    </row>
    <row r="13" spans="2:22" ht="15">
      <c r="B13" s="132" t="s">
        <v>35</v>
      </c>
      <c r="C13" s="136">
        <v>1638</v>
      </c>
      <c r="D13" s="137">
        <v>1325.9</v>
      </c>
      <c r="E13" s="137">
        <v>1325.9</v>
      </c>
      <c r="F13" s="136">
        <v>7708</v>
      </c>
      <c r="G13" s="138">
        <f t="shared" si="0"/>
        <v>11997.8</v>
      </c>
      <c r="I13" s="132" t="s">
        <v>35</v>
      </c>
      <c r="J13" s="136">
        <v>11468</v>
      </c>
      <c r="K13" s="137">
        <v>9281.2999999999993</v>
      </c>
      <c r="L13" s="137">
        <v>9281.2999999999993</v>
      </c>
      <c r="M13" s="136">
        <v>53956</v>
      </c>
      <c r="N13" s="138">
        <f t="shared" si="1"/>
        <v>83986.6</v>
      </c>
      <c r="O13" s="57"/>
      <c r="P13" s="132" t="s">
        <v>35</v>
      </c>
      <c r="Q13" s="139">
        <v>3276</v>
      </c>
      <c r="R13" s="137">
        <v>2651.8</v>
      </c>
      <c r="S13" s="137">
        <v>2651.8</v>
      </c>
      <c r="T13" s="137">
        <v>15416</v>
      </c>
      <c r="U13" s="138">
        <f t="shared" si="2"/>
        <v>23995.599999999999</v>
      </c>
      <c r="V13" s="120"/>
    </row>
    <row r="14" spans="2:22" ht="15">
      <c r="B14" s="132" t="s">
        <v>37</v>
      </c>
      <c r="C14" s="136">
        <v>0</v>
      </c>
      <c r="D14" s="136">
        <v>0</v>
      </c>
      <c r="E14" s="136">
        <v>0</v>
      </c>
      <c r="F14" s="136">
        <v>0</v>
      </c>
      <c r="G14" s="138">
        <f t="shared" si="0"/>
        <v>0</v>
      </c>
      <c r="I14" s="132" t="s">
        <v>37</v>
      </c>
      <c r="J14" s="136">
        <v>2952</v>
      </c>
      <c r="K14" s="137">
        <v>2469.1</v>
      </c>
      <c r="L14" s="137">
        <v>2469.1</v>
      </c>
      <c r="M14" s="136">
        <v>7472</v>
      </c>
      <c r="N14" s="138">
        <f t="shared" si="1"/>
        <v>15362.2</v>
      </c>
      <c r="O14" s="57"/>
      <c r="P14" s="132" t="s">
        <v>37</v>
      </c>
      <c r="Q14" s="139">
        <v>20663</v>
      </c>
      <c r="R14" s="137">
        <v>17283.7</v>
      </c>
      <c r="S14" s="137">
        <v>17283.7</v>
      </c>
      <c r="T14" s="137">
        <v>52302</v>
      </c>
      <c r="U14" s="138">
        <f t="shared" si="2"/>
        <v>107532.4</v>
      </c>
      <c r="V14" s="120"/>
    </row>
    <row r="15" spans="2:22" ht="15">
      <c r="B15" s="132" t="s">
        <v>39</v>
      </c>
      <c r="C15" s="136">
        <v>0</v>
      </c>
      <c r="D15" s="136">
        <v>0</v>
      </c>
      <c r="E15" s="136">
        <v>0</v>
      </c>
      <c r="F15" s="136">
        <v>0</v>
      </c>
      <c r="G15" s="138">
        <f t="shared" si="0"/>
        <v>0</v>
      </c>
      <c r="I15" s="132" t="s">
        <v>39</v>
      </c>
      <c r="J15" s="136">
        <v>1675</v>
      </c>
      <c r="K15" s="137">
        <v>1357.6</v>
      </c>
      <c r="L15" s="137">
        <v>1357.6</v>
      </c>
      <c r="M15" s="136">
        <v>4455</v>
      </c>
      <c r="N15" s="138">
        <f t="shared" si="1"/>
        <v>8845.2000000000007</v>
      </c>
      <c r="O15" s="57"/>
      <c r="P15" s="132" t="s">
        <v>39</v>
      </c>
      <c r="Q15" s="139">
        <v>11723</v>
      </c>
      <c r="R15" s="137">
        <v>9503.2000000000007</v>
      </c>
      <c r="S15" s="137">
        <v>9503.2000000000007</v>
      </c>
      <c r="T15" s="137">
        <v>31184.999999999996</v>
      </c>
      <c r="U15" s="138">
        <f t="shared" si="2"/>
        <v>61914.399999999994</v>
      </c>
      <c r="V15" s="120"/>
    </row>
    <row r="16" spans="2:22" ht="15">
      <c r="B16" s="132" t="s">
        <v>41</v>
      </c>
      <c r="C16" s="136">
        <v>0</v>
      </c>
      <c r="D16" s="136">
        <v>0</v>
      </c>
      <c r="E16" s="136">
        <v>0</v>
      </c>
      <c r="F16" s="136">
        <v>0</v>
      </c>
      <c r="G16" s="138">
        <f t="shared" si="0"/>
        <v>0</v>
      </c>
      <c r="I16" s="132" t="s">
        <v>41</v>
      </c>
      <c r="J16" s="136">
        <v>16382</v>
      </c>
      <c r="K16" s="137">
        <v>13259</v>
      </c>
      <c r="L16" s="137">
        <v>13259</v>
      </c>
      <c r="M16" s="136">
        <v>102383</v>
      </c>
      <c r="N16" s="138">
        <f t="shared" si="1"/>
        <v>145283</v>
      </c>
      <c r="O16" s="57"/>
      <c r="P16" s="132" t="s">
        <v>41</v>
      </c>
      <c r="Q16" s="139">
        <v>0</v>
      </c>
      <c r="R16" s="139">
        <v>0</v>
      </c>
      <c r="S16" s="139">
        <v>0</v>
      </c>
      <c r="T16" s="139">
        <v>0</v>
      </c>
      <c r="U16" s="138">
        <f t="shared" si="2"/>
        <v>0</v>
      </c>
      <c r="V16" s="120"/>
    </row>
    <row r="17" spans="2:22" ht="15">
      <c r="B17" s="132" t="s">
        <v>43</v>
      </c>
      <c r="C17" s="136">
        <v>17477</v>
      </c>
      <c r="D17" s="137">
        <v>14211</v>
      </c>
      <c r="E17" s="137">
        <v>14211</v>
      </c>
      <c r="F17" s="136">
        <v>36050</v>
      </c>
      <c r="G17" s="138">
        <f t="shared" si="0"/>
        <v>81949</v>
      </c>
      <c r="I17" s="132" t="s">
        <v>43</v>
      </c>
      <c r="J17" s="136">
        <v>0</v>
      </c>
      <c r="K17" s="137">
        <v>0</v>
      </c>
      <c r="L17" s="137">
        <v>0</v>
      </c>
      <c r="M17" s="136">
        <v>0</v>
      </c>
      <c r="N17" s="138">
        <f t="shared" si="1"/>
        <v>0</v>
      </c>
      <c r="O17" s="57"/>
      <c r="P17" s="132" t="s">
        <v>43</v>
      </c>
      <c r="Q17" s="139">
        <v>0</v>
      </c>
      <c r="R17" s="139">
        <v>0</v>
      </c>
      <c r="S17" s="139">
        <v>0</v>
      </c>
      <c r="T17" s="139">
        <v>0</v>
      </c>
      <c r="U17" s="138">
        <f t="shared" si="2"/>
        <v>0</v>
      </c>
      <c r="V17" s="120"/>
    </row>
    <row r="18" spans="2:22" ht="15">
      <c r="B18" s="132" t="s">
        <v>45</v>
      </c>
      <c r="C18" s="136">
        <v>3656</v>
      </c>
      <c r="D18" s="137">
        <v>2222.04</v>
      </c>
      <c r="E18" s="137">
        <v>2222.04</v>
      </c>
      <c r="F18" s="136">
        <v>21446</v>
      </c>
      <c r="G18" s="138">
        <f t="shared" si="0"/>
        <v>29546.080000000002</v>
      </c>
      <c r="I18" s="132" t="s">
        <v>45</v>
      </c>
      <c r="J18" s="136">
        <v>6703</v>
      </c>
      <c r="K18" s="137">
        <v>4073.74</v>
      </c>
      <c r="L18" s="137">
        <v>4073.74</v>
      </c>
      <c r="M18" s="136">
        <v>39318</v>
      </c>
      <c r="N18" s="138">
        <f t="shared" si="1"/>
        <v>54168.479999999996</v>
      </c>
      <c r="O18" s="57"/>
      <c r="P18" s="132" t="s">
        <v>45</v>
      </c>
      <c r="Q18" s="139">
        <v>6703</v>
      </c>
      <c r="R18" s="137">
        <v>4073.74</v>
      </c>
      <c r="S18" s="137">
        <v>4073.74</v>
      </c>
      <c r="T18" s="137">
        <v>39317</v>
      </c>
      <c r="U18" s="138">
        <f t="shared" si="2"/>
        <v>54167.479999999996</v>
      </c>
      <c r="V18" s="120"/>
    </row>
    <row r="19" spans="2:22" ht="15">
      <c r="B19" s="132" t="s">
        <v>47</v>
      </c>
      <c r="C19" s="136">
        <v>0</v>
      </c>
      <c r="D19" s="136">
        <v>0</v>
      </c>
      <c r="E19" s="136">
        <v>0</v>
      </c>
      <c r="F19" s="136">
        <v>0</v>
      </c>
      <c r="G19" s="138">
        <f t="shared" si="0"/>
        <v>0</v>
      </c>
      <c r="I19" s="132" t="s">
        <v>47</v>
      </c>
      <c r="J19" s="136">
        <v>647206</v>
      </c>
      <c r="K19" s="137">
        <v>561809.5</v>
      </c>
      <c r="L19" s="137">
        <v>558309.5</v>
      </c>
      <c r="M19" s="136">
        <v>20831</v>
      </c>
      <c r="N19" s="138">
        <f t="shared" si="1"/>
        <v>1788156</v>
      </c>
      <c r="O19" s="57"/>
      <c r="P19" s="132" t="s">
        <v>47</v>
      </c>
      <c r="Q19" s="139">
        <v>323603</v>
      </c>
      <c r="R19" s="137">
        <v>280904.75</v>
      </c>
      <c r="S19" s="137">
        <v>279154.75</v>
      </c>
      <c r="T19" s="137">
        <v>20832</v>
      </c>
      <c r="U19" s="138">
        <f t="shared" si="2"/>
        <v>904494.5</v>
      </c>
      <c r="V19" s="120"/>
    </row>
    <row r="20" spans="2:22" ht="15">
      <c r="B20" s="132" t="s">
        <v>53</v>
      </c>
      <c r="C20" s="136">
        <v>5235</v>
      </c>
      <c r="D20" s="137">
        <v>4196.76</v>
      </c>
      <c r="E20" s="137">
        <v>3716.76</v>
      </c>
      <c r="F20" s="136">
        <v>5863</v>
      </c>
      <c r="G20" s="138">
        <f t="shared" si="0"/>
        <v>19011.52</v>
      </c>
      <c r="I20" s="132" t="s">
        <v>53</v>
      </c>
      <c r="J20" s="136">
        <v>9598</v>
      </c>
      <c r="K20" s="137">
        <v>7694.06</v>
      </c>
      <c r="L20" s="137">
        <v>6814.06</v>
      </c>
      <c r="M20" s="136">
        <v>10749</v>
      </c>
      <c r="N20" s="138">
        <f t="shared" si="1"/>
        <v>34855.120000000003</v>
      </c>
      <c r="O20" s="57"/>
      <c r="P20" s="132" t="s">
        <v>53</v>
      </c>
      <c r="Q20" s="139">
        <v>9598</v>
      </c>
      <c r="R20" s="137">
        <v>7694.06</v>
      </c>
      <c r="S20" s="137">
        <v>6814.06</v>
      </c>
      <c r="T20" s="137">
        <v>10749</v>
      </c>
      <c r="U20" s="138">
        <f t="shared" si="2"/>
        <v>34855.120000000003</v>
      </c>
      <c r="V20" s="120"/>
    </row>
    <row r="21" spans="2:22" ht="15">
      <c r="B21" s="132" t="s">
        <v>55</v>
      </c>
      <c r="C21" s="136">
        <v>2559</v>
      </c>
      <c r="D21" s="137">
        <v>2108.4</v>
      </c>
      <c r="E21" s="137">
        <v>2108.4</v>
      </c>
      <c r="F21" s="136">
        <v>45852</v>
      </c>
      <c r="G21" s="138">
        <f t="shared" si="0"/>
        <v>52627.8</v>
      </c>
      <c r="I21" s="132" t="s">
        <v>55</v>
      </c>
      <c r="J21" s="136">
        <v>4694</v>
      </c>
      <c r="K21" s="137">
        <v>3865.4</v>
      </c>
      <c r="L21" s="137">
        <v>3865.4</v>
      </c>
      <c r="M21" s="136">
        <v>84061</v>
      </c>
      <c r="N21" s="138">
        <f t="shared" si="1"/>
        <v>96485.8</v>
      </c>
      <c r="O21" s="57"/>
      <c r="P21" s="132" t="s">
        <v>55</v>
      </c>
      <c r="Q21" s="139">
        <v>4694</v>
      </c>
      <c r="R21" s="137">
        <v>3865.4</v>
      </c>
      <c r="S21" s="137">
        <v>3865.4</v>
      </c>
      <c r="T21" s="137">
        <v>84060</v>
      </c>
      <c r="U21" s="138">
        <f t="shared" si="2"/>
        <v>96484.800000000003</v>
      </c>
      <c r="V21" s="120"/>
    </row>
    <row r="22" spans="2:22" ht="15">
      <c r="B22" s="132" t="s">
        <v>57</v>
      </c>
      <c r="C22" s="136">
        <v>4228</v>
      </c>
      <c r="D22" s="137">
        <v>2960.28</v>
      </c>
      <c r="E22" s="137">
        <v>3080.28</v>
      </c>
      <c r="F22" s="136">
        <v>1063</v>
      </c>
      <c r="G22" s="138">
        <f t="shared" si="0"/>
        <v>11331.560000000001</v>
      </c>
      <c r="I22" s="132" t="s">
        <v>57</v>
      </c>
      <c r="J22" s="136">
        <v>7752</v>
      </c>
      <c r="K22" s="137">
        <v>5427.18</v>
      </c>
      <c r="L22" s="137">
        <v>5647.18</v>
      </c>
      <c r="M22" s="136">
        <v>1949</v>
      </c>
      <c r="N22" s="138">
        <f t="shared" si="1"/>
        <v>20775.36</v>
      </c>
      <c r="O22" s="57"/>
      <c r="P22" s="132" t="s">
        <v>57</v>
      </c>
      <c r="Q22" s="139">
        <v>7752</v>
      </c>
      <c r="R22" s="137">
        <v>5427.18</v>
      </c>
      <c r="S22" s="137">
        <v>5647.18</v>
      </c>
      <c r="T22" s="137">
        <v>1949</v>
      </c>
      <c r="U22" s="138">
        <f t="shared" si="2"/>
        <v>20775.36</v>
      </c>
      <c r="V22" s="120"/>
    </row>
    <row r="23" spans="2:22" ht="15">
      <c r="B23" s="132" t="s">
        <v>63</v>
      </c>
      <c r="C23" s="139">
        <v>16784</v>
      </c>
      <c r="D23" s="137">
        <v>14608</v>
      </c>
      <c r="E23" s="137">
        <v>14608.2</v>
      </c>
      <c r="F23" s="136">
        <v>19400</v>
      </c>
      <c r="G23" s="138">
        <f>SUM(C23:F23)</f>
        <v>65400.2</v>
      </c>
      <c r="I23" s="132" t="s">
        <v>63</v>
      </c>
      <c r="J23" s="136">
        <v>16784</v>
      </c>
      <c r="K23" s="137">
        <v>14608.2</v>
      </c>
      <c r="L23" s="137">
        <v>14608.2</v>
      </c>
      <c r="M23" s="136">
        <v>19400</v>
      </c>
      <c r="N23" s="138">
        <f t="shared" si="1"/>
        <v>65400.4</v>
      </c>
      <c r="O23" s="57"/>
      <c r="P23" s="132" t="s">
        <v>63</v>
      </c>
      <c r="Q23" s="142">
        <v>16784</v>
      </c>
      <c r="R23" s="137">
        <v>14608.2</v>
      </c>
      <c r="S23" s="137">
        <v>14608.2</v>
      </c>
      <c r="T23" s="137">
        <v>19400</v>
      </c>
      <c r="U23" s="138">
        <f t="shared" si="2"/>
        <v>65400.4</v>
      </c>
      <c r="V23" s="120"/>
    </row>
    <row r="24" spans="2:22" ht="15">
      <c r="B24" s="132" t="s">
        <v>65</v>
      </c>
      <c r="C24" s="136">
        <v>0</v>
      </c>
      <c r="D24" s="136">
        <v>0</v>
      </c>
      <c r="E24" s="137">
        <v>0</v>
      </c>
      <c r="F24" s="136">
        <v>0</v>
      </c>
      <c r="G24" s="138">
        <f>SUM(C24:F24)</f>
        <v>0</v>
      </c>
      <c r="I24" s="132" t="s">
        <v>65</v>
      </c>
      <c r="J24" s="136">
        <v>0</v>
      </c>
      <c r="K24" s="137">
        <v>0</v>
      </c>
      <c r="L24" s="137">
        <v>0</v>
      </c>
      <c r="M24" s="136">
        <v>0</v>
      </c>
      <c r="N24" s="138">
        <f t="shared" si="1"/>
        <v>0</v>
      </c>
      <c r="O24" s="57"/>
      <c r="P24" s="132" t="s">
        <v>65</v>
      </c>
      <c r="Q24" s="142">
        <v>22165</v>
      </c>
      <c r="R24" s="137">
        <v>10292.4</v>
      </c>
      <c r="S24" s="137">
        <v>10292.4</v>
      </c>
      <c r="T24" s="137">
        <v>119250</v>
      </c>
      <c r="U24" s="138">
        <f t="shared" si="2"/>
        <v>161999.79999999999</v>
      </c>
      <c r="V24" s="120"/>
    </row>
    <row r="25" spans="2:22" ht="15">
      <c r="B25" s="133"/>
      <c r="C25" s="140"/>
      <c r="D25" s="138"/>
      <c r="E25" s="138"/>
      <c r="F25" s="141" t="s">
        <v>78</v>
      </c>
      <c r="G25" s="141">
        <f>SUM(G4:G23)</f>
        <v>401808.14</v>
      </c>
      <c r="I25" s="57"/>
      <c r="J25" s="136"/>
      <c r="K25" s="136"/>
      <c r="L25" s="136"/>
      <c r="M25" s="141" t="s">
        <v>79</v>
      </c>
      <c r="N25" s="141">
        <f>SUM(N5:N24)</f>
        <v>3308890.0399999996</v>
      </c>
      <c r="O25" s="57"/>
      <c r="Q25" s="136"/>
      <c r="R25" s="136"/>
      <c r="S25" s="136"/>
      <c r="T25" s="141" t="s">
        <v>80</v>
      </c>
      <c r="U25" s="141">
        <f>SUM(U5:U24)</f>
        <v>1927547.2400000002</v>
      </c>
    </row>
    <row r="26" spans="2:22" ht="15">
      <c r="B26" s="180"/>
      <c r="C26" s="180"/>
      <c r="D26" s="103"/>
      <c r="E26" s="103"/>
      <c r="F26" s="134"/>
      <c r="G26" s="135"/>
      <c r="I26" s="57"/>
      <c r="L26" s="57"/>
      <c r="O26" s="57"/>
    </row>
    <row r="27" spans="2:22" ht="15">
      <c r="B27" s="180"/>
      <c r="C27" s="180"/>
      <c r="D27" s="103"/>
      <c r="E27" s="103"/>
      <c r="F27" s="103"/>
      <c r="G27" s="103"/>
      <c r="I27" s="57"/>
      <c r="L27" s="57"/>
      <c r="O27" s="57"/>
      <c r="Q27" s="57"/>
    </row>
    <row r="28" spans="2:22">
      <c r="C28" s="181" t="s">
        <v>81</v>
      </c>
      <c r="D28" s="181"/>
      <c r="E28" s="181"/>
      <c r="F28" s="181"/>
      <c r="G28" s="181"/>
      <c r="J28" s="181" t="s">
        <v>82</v>
      </c>
      <c r="K28" s="181"/>
      <c r="L28" s="181"/>
      <c r="M28" s="181"/>
      <c r="N28" s="181"/>
    </row>
    <row r="29" spans="2:22" ht="15">
      <c r="B29" s="131"/>
      <c r="C29" s="131" t="s">
        <v>72</v>
      </c>
      <c r="D29" s="131" t="s">
        <v>73</v>
      </c>
      <c r="E29" s="131" t="s">
        <v>74</v>
      </c>
      <c r="F29" s="131" t="s">
        <v>75</v>
      </c>
      <c r="G29" s="131" t="s">
        <v>76</v>
      </c>
      <c r="I29" s="131"/>
      <c r="J29" s="131" t="s">
        <v>72</v>
      </c>
      <c r="K29" s="131" t="s">
        <v>73</v>
      </c>
      <c r="L29" s="131" t="s">
        <v>74</v>
      </c>
      <c r="M29" s="131" t="s">
        <v>75</v>
      </c>
      <c r="N29" s="131" t="s">
        <v>76</v>
      </c>
    </row>
    <row r="30" spans="2:22" ht="15">
      <c r="B30" s="132" t="s">
        <v>77</v>
      </c>
      <c r="C30" s="139">
        <v>0</v>
      </c>
      <c r="D30" s="137">
        <v>0</v>
      </c>
      <c r="E30" s="137">
        <v>0</v>
      </c>
      <c r="F30" s="137">
        <v>0</v>
      </c>
      <c r="G30" s="138">
        <f>SUM(C30:F30)</f>
        <v>0</v>
      </c>
      <c r="I30" s="132" t="s">
        <v>77</v>
      </c>
      <c r="J30" s="139">
        <v>0</v>
      </c>
      <c r="K30" s="139">
        <v>0</v>
      </c>
      <c r="L30" s="139">
        <v>0</v>
      </c>
      <c r="M30" s="137">
        <v>0</v>
      </c>
      <c r="N30" s="138">
        <f>SUM(J30:M30)</f>
        <v>0</v>
      </c>
      <c r="O30" s="120"/>
    </row>
    <row r="31" spans="2:22" ht="15">
      <c r="B31" s="132" t="s">
        <v>13</v>
      </c>
      <c r="C31" s="139">
        <v>0</v>
      </c>
      <c r="D31" s="139">
        <v>0</v>
      </c>
      <c r="E31" s="139">
        <v>0</v>
      </c>
      <c r="F31" s="137">
        <v>0</v>
      </c>
      <c r="G31" s="138">
        <f t="shared" ref="G31:G47" si="3">SUM(C31:F31)</f>
        <v>0</v>
      </c>
      <c r="I31" s="132" t="s">
        <v>13</v>
      </c>
      <c r="J31" s="139">
        <v>0</v>
      </c>
      <c r="K31" s="139">
        <v>0</v>
      </c>
      <c r="L31" s="139">
        <v>0</v>
      </c>
      <c r="M31" s="137">
        <v>0</v>
      </c>
      <c r="N31" s="138">
        <f t="shared" ref="N31:N49" si="4">SUM(J31:M31)</f>
        <v>0</v>
      </c>
      <c r="O31" s="120"/>
    </row>
    <row r="32" spans="2:22" ht="15">
      <c r="B32" s="132" t="s">
        <v>15</v>
      </c>
      <c r="C32" s="139">
        <v>11400</v>
      </c>
      <c r="D32" s="137">
        <v>9322.5</v>
      </c>
      <c r="E32" s="137">
        <v>8722.5</v>
      </c>
      <c r="F32" s="137">
        <v>10141</v>
      </c>
      <c r="G32" s="138">
        <f t="shared" si="3"/>
        <v>39586</v>
      </c>
      <c r="I32" s="132" t="s">
        <v>15</v>
      </c>
      <c r="J32" s="139">
        <v>7600</v>
      </c>
      <c r="K32" s="137">
        <v>6215</v>
      </c>
      <c r="L32" s="137">
        <v>5815</v>
      </c>
      <c r="M32" s="137">
        <v>6761</v>
      </c>
      <c r="N32" s="138">
        <f t="shared" si="4"/>
        <v>26391</v>
      </c>
      <c r="O32" s="120"/>
    </row>
    <row r="33" spans="2:18" ht="15">
      <c r="B33" s="132" t="s">
        <v>21</v>
      </c>
      <c r="C33" s="139">
        <v>0</v>
      </c>
      <c r="D33" s="137">
        <v>0</v>
      </c>
      <c r="E33" s="137">
        <v>0</v>
      </c>
      <c r="F33" s="137">
        <v>0</v>
      </c>
      <c r="G33" s="138">
        <f t="shared" si="3"/>
        <v>0</v>
      </c>
      <c r="I33" s="132" t="s">
        <v>21</v>
      </c>
      <c r="J33" s="139">
        <v>0</v>
      </c>
      <c r="K33" s="139">
        <v>0</v>
      </c>
      <c r="L33" s="139">
        <v>0</v>
      </c>
      <c r="M33" s="137">
        <v>0</v>
      </c>
      <c r="N33" s="138">
        <f t="shared" si="4"/>
        <v>0</v>
      </c>
      <c r="O33" s="120"/>
    </row>
    <row r="34" spans="2:18" ht="15">
      <c r="B34" s="132" t="s">
        <v>23</v>
      </c>
      <c r="C34" s="139">
        <v>0</v>
      </c>
      <c r="D34" s="137">
        <v>0</v>
      </c>
      <c r="E34" s="137">
        <v>0</v>
      </c>
      <c r="F34" s="137">
        <v>0</v>
      </c>
      <c r="G34" s="138">
        <f t="shared" si="3"/>
        <v>0</v>
      </c>
      <c r="I34" s="132" t="s">
        <v>23</v>
      </c>
      <c r="J34" s="139">
        <v>0</v>
      </c>
      <c r="K34" s="139">
        <v>0</v>
      </c>
      <c r="L34" s="139">
        <v>0</v>
      </c>
      <c r="M34" s="139">
        <v>0</v>
      </c>
      <c r="N34" s="138">
        <f t="shared" si="4"/>
        <v>0</v>
      </c>
      <c r="O34" s="120"/>
    </row>
    <row r="35" spans="2:18" ht="15">
      <c r="B35" s="132" t="s">
        <v>25</v>
      </c>
      <c r="C35" s="139">
        <v>0</v>
      </c>
      <c r="D35" s="137">
        <v>0</v>
      </c>
      <c r="E35" s="137">
        <v>0</v>
      </c>
      <c r="F35" s="137">
        <v>0</v>
      </c>
      <c r="G35" s="138">
        <f t="shared" si="3"/>
        <v>0</v>
      </c>
      <c r="I35" s="132" t="s">
        <v>25</v>
      </c>
      <c r="J35" s="139">
        <v>0</v>
      </c>
      <c r="K35" s="139">
        <v>0</v>
      </c>
      <c r="L35" s="139">
        <v>0</v>
      </c>
      <c r="M35" s="139">
        <v>0</v>
      </c>
      <c r="N35" s="138">
        <f t="shared" si="4"/>
        <v>0</v>
      </c>
      <c r="O35" s="120"/>
    </row>
    <row r="36" spans="2:18" ht="15">
      <c r="B36" s="132" t="s">
        <v>27</v>
      </c>
      <c r="C36" s="139">
        <v>14036</v>
      </c>
      <c r="D36" s="137">
        <v>11525.99</v>
      </c>
      <c r="E36" s="137">
        <v>11065.99</v>
      </c>
      <c r="F36" s="137">
        <v>31430</v>
      </c>
      <c r="G36" s="138">
        <f t="shared" si="3"/>
        <v>68057.98</v>
      </c>
      <c r="I36" s="132" t="s">
        <v>27</v>
      </c>
      <c r="J36" s="139">
        <v>14036</v>
      </c>
      <c r="K36" s="137">
        <v>11525.99</v>
      </c>
      <c r="L36" s="137">
        <v>11065.99</v>
      </c>
      <c r="M36" s="137">
        <v>31430</v>
      </c>
      <c r="N36" s="138">
        <f t="shared" si="4"/>
        <v>68057.98</v>
      </c>
      <c r="O36" s="120"/>
    </row>
    <row r="37" spans="2:18" ht="15">
      <c r="B37" s="132" t="s">
        <v>29</v>
      </c>
      <c r="C37" s="139">
        <v>57722</v>
      </c>
      <c r="D37" s="137">
        <v>46039.199999999997</v>
      </c>
      <c r="E37" s="137">
        <v>45639.199999999997</v>
      </c>
      <c r="F37" s="137">
        <v>0</v>
      </c>
      <c r="G37" s="138">
        <f t="shared" si="3"/>
        <v>149400.4</v>
      </c>
      <c r="I37" s="132" t="s">
        <v>29</v>
      </c>
      <c r="J37" s="139">
        <v>28861</v>
      </c>
      <c r="K37" s="137">
        <v>23019.599999999999</v>
      </c>
      <c r="L37" s="137">
        <v>22819.599999999999</v>
      </c>
      <c r="M37" s="137">
        <v>0</v>
      </c>
      <c r="N37" s="138">
        <f t="shared" si="4"/>
        <v>74700.2</v>
      </c>
      <c r="O37" s="120"/>
    </row>
    <row r="38" spans="2:18" ht="15">
      <c r="B38" s="132" t="s">
        <v>35</v>
      </c>
      <c r="C38" s="139">
        <v>0</v>
      </c>
      <c r="D38" s="137"/>
      <c r="E38" s="137"/>
      <c r="F38" s="137">
        <v>0</v>
      </c>
      <c r="G38" s="138">
        <f t="shared" si="3"/>
        <v>0</v>
      </c>
      <c r="I38" s="132" t="s">
        <v>35</v>
      </c>
      <c r="J38" s="139">
        <v>0</v>
      </c>
      <c r="K38" s="139">
        <v>0</v>
      </c>
      <c r="L38" s="139">
        <v>0</v>
      </c>
      <c r="M38" s="137">
        <v>0</v>
      </c>
      <c r="N38" s="138">
        <f t="shared" si="4"/>
        <v>0</v>
      </c>
      <c r="O38" s="120"/>
    </row>
    <row r="39" spans="2:18" ht="15">
      <c r="B39" s="132" t="s">
        <v>37</v>
      </c>
      <c r="C39" s="139">
        <v>5903</v>
      </c>
      <c r="D39" s="137">
        <v>4938.2</v>
      </c>
      <c r="E39" s="137">
        <v>4938.2</v>
      </c>
      <c r="F39" s="137">
        <v>14943</v>
      </c>
      <c r="G39" s="138">
        <f t="shared" si="3"/>
        <v>30722.400000000001</v>
      </c>
      <c r="I39" s="132" t="s">
        <v>37</v>
      </c>
      <c r="J39" s="139">
        <v>0</v>
      </c>
      <c r="K39" s="139">
        <v>0</v>
      </c>
      <c r="L39" s="139">
        <v>0</v>
      </c>
      <c r="M39" s="139">
        <v>0</v>
      </c>
      <c r="N39" s="138">
        <f t="shared" si="4"/>
        <v>0</v>
      </c>
      <c r="O39" s="120"/>
    </row>
    <row r="40" spans="2:18" ht="15">
      <c r="B40" s="132" t="s">
        <v>39</v>
      </c>
      <c r="C40" s="139">
        <v>3349</v>
      </c>
      <c r="D40" s="137">
        <v>2715.2</v>
      </c>
      <c r="E40" s="137">
        <v>2715.2</v>
      </c>
      <c r="F40" s="137">
        <v>8910</v>
      </c>
      <c r="G40" s="138">
        <f t="shared" si="3"/>
        <v>17689.400000000001</v>
      </c>
      <c r="I40" s="132" t="s">
        <v>39</v>
      </c>
      <c r="J40" s="139">
        <v>0</v>
      </c>
      <c r="K40" s="139">
        <v>0</v>
      </c>
      <c r="L40" s="139">
        <v>0</v>
      </c>
      <c r="M40" s="139">
        <v>0</v>
      </c>
      <c r="N40" s="138">
        <f t="shared" si="4"/>
        <v>0</v>
      </c>
      <c r="O40" s="120"/>
    </row>
    <row r="41" spans="2:18" ht="15">
      <c r="B41" s="132" t="s">
        <v>41</v>
      </c>
      <c r="C41" s="139">
        <v>0</v>
      </c>
      <c r="D41" s="137">
        <v>0</v>
      </c>
      <c r="E41" s="137">
        <v>0</v>
      </c>
      <c r="F41" s="137">
        <v>0</v>
      </c>
      <c r="G41" s="138">
        <f t="shared" si="3"/>
        <v>0</v>
      </c>
      <c r="I41" s="132" t="s">
        <v>41</v>
      </c>
      <c r="J41" s="139">
        <v>0</v>
      </c>
      <c r="K41" s="139">
        <v>0</v>
      </c>
      <c r="L41" s="139">
        <v>0</v>
      </c>
      <c r="M41" s="139">
        <v>0</v>
      </c>
      <c r="N41" s="138">
        <f t="shared" si="4"/>
        <v>0</v>
      </c>
      <c r="O41" s="120"/>
    </row>
    <row r="42" spans="2:18" ht="15">
      <c r="B42" s="132" t="s">
        <v>43</v>
      </c>
      <c r="C42" s="139">
        <v>0</v>
      </c>
      <c r="D42" s="137">
        <v>0</v>
      </c>
      <c r="E42" s="137">
        <v>0</v>
      </c>
      <c r="F42" s="137">
        <v>0</v>
      </c>
      <c r="G42" s="138">
        <f t="shared" si="3"/>
        <v>0</v>
      </c>
      <c r="I42" s="132" t="s">
        <v>43</v>
      </c>
      <c r="J42" s="139">
        <v>0</v>
      </c>
      <c r="K42" s="139">
        <v>0</v>
      </c>
      <c r="L42" s="139">
        <v>0</v>
      </c>
      <c r="M42" s="139">
        <v>0</v>
      </c>
      <c r="N42" s="138">
        <f t="shared" si="4"/>
        <v>0</v>
      </c>
      <c r="O42" s="120"/>
      <c r="R42" s="136"/>
    </row>
    <row r="43" spans="2:18" ht="15">
      <c r="B43" s="132" t="s">
        <v>45</v>
      </c>
      <c r="C43" s="139">
        <v>6702</v>
      </c>
      <c r="D43" s="137">
        <v>4073.74</v>
      </c>
      <c r="E43" s="137">
        <v>4073.74</v>
      </c>
      <c r="F43" s="137">
        <v>39318</v>
      </c>
      <c r="G43" s="138">
        <f t="shared" si="3"/>
        <v>54167.479999999996</v>
      </c>
      <c r="I43" s="132" t="s">
        <v>45</v>
      </c>
      <c r="J43" s="139">
        <v>6702</v>
      </c>
      <c r="K43" s="137">
        <v>4073.74</v>
      </c>
      <c r="L43" s="137">
        <v>4073.74</v>
      </c>
      <c r="M43" s="137">
        <v>39318</v>
      </c>
      <c r="N43" s="138">
        <f t="shared" si="4"/>
        <v>54167.479999999996</v>
      </c>
      <c r="O43" s="120"/>
    </row>
    <row r="44" spans="2:18" ht="15">
      <c r="B44" s="132" t="s">
        <v>47</v>
      </c>
      <c r="C44" s="139">
        <v>194161.94999999998</v>
      </c>
      <c r="D44" s="137">
        <v>168542.85</v>
      </c>
      <c r="E44" s="137">
        <v>167492.85</v>
      </c>
      <c r="F44" s="137">
        <v>0</v>
      </c>
      <c r="G44" s="138">
        <f t="shared" si="3"/>
        <v>530197.65</v>
      </c>
      <c r="I44" s="132" t="s">
        <v>47</v>
      </c>
      <c r="J44" s="139">
        <v>129442</v>
      </c>
      <c r="K44" s="137">
        <v>112361.9</v>
      </c>
      <c r="L44" s="137">
        <v>111661.9</v>
      </c>
      <c r="M44" s="137">
        <v>0</v>
      </c>
      <c r="N44" s="138">
        <f t="shared" si="4"/>
        <v>353465.8</v>
      </c>
      <c r="O44" s="120"/>
    </row>
    <row r="45" spans="2:18" ht="15">
      <c r="B45" s="132" t="s">
        <v>53</v>
      </c>
      <c r="C45" s="139">
        <v>9599</v>
      </c>
      <c r="D45" s="137">
        <v>7694.06</v>
      </c>
      <c r="E45" s="137">
        <v>6814.06</v>
      </c>
      <c r="F45" s="137">
        <v>10749</v>
      </c>
      <c r="G45" s="138">
        <f t="shared" si="3"/>
        <v>34856.120000000003</v>
      </c>
      <c r="I45" s="132" t="s">
        <v>53</v>
      </c>
      <c r="J45" s="139">
        <v>9599</v>
      </c>
      <c r="K45" s="137">
        <v>7694.06</v>
      </c>
      <c r="L45" s="137">
        <v>6814.06</v>
      </c>
      <c r="M45" s="137">
        <v>10748</v>
      </c>
      <c r="N45" s="138">
        <f t="shared" si="4"/>
        <v>34855.120000000003</v>
      </c>
      <c r="O45" s="120"/>
    </row>
    <row r="46" spans="2:18" ht="15">
      <c r="B46" s="132" t="s">
        <v>55</v>
      </c>
      <c r="C46" s="139">
        <v>4694</v>
      </c>
      <c r="D46" s="137">
        <v>3865.4</v>
      </c>
      <c r="E46" s="137">
        <v>3865.4</v>
      </c>
      <c r="F46" s="137">
        <v>84060</v>
      </c>
      <c r="G46" s="138">
        <f t="shared" si="3"/>
        <v>96484.800000000003</v>
      </c>
      <c r="I46" s="132" t="s">
        <v>55</v>
      </c>
      <c r="J46" s="139">
        <v>4694</v>
      </c>
      <c r="K46" s="137">
        <v>3865.4</v>
      </c>
      <c r="L46" s="137">
        <v>3865.4</v>
      </c>
      <c r="M46" s="137">
        <v>84060</v>
      </c>
      <c r="N46" s="138">
        <f t="shared" si="4"/>
        <v>96484.800000000003</v>
      </c>
      <c r="O46" s="120"/>
    </row>
    <row r="47" spans="2:18" ht="15">
      <c r="B47" s="132" t="s">
        <v>57</v>
      </c>
      <c r="C47" s="139">
        <v>7752</v>
      </c>
      <c r="D47" s="137">
        <v>5427.18</v>
      </c>
      <c r="E47" s="137">
        <v>5647.18</v>
      </c>
      <c r="F47" s="137">
        <v>1949</v>
      </c>
      <c r="G47" s="138">
        <f t="shared" si="3"/>
        <v>20775.36</v>
      </c>
      <c r="I47" s="132" t="s">
        <v>57</v>
      </c>
      <c r="J47" s="139">
        <v>7753</v>
      </c>
      <c r="K47" s="137">
        <v>5427.18</v>
      </c>
      <c r="L47" s="137">
        <v>5647.18</v>
      </c>
      <c r="M47" s="137">
        <v>1948</v>
      </c>
      <c r="N47" s="138">
        <f t="shared" si="4"/>
        <v>20775.36</v>
      </c>
      <c r="O47" s="120"/>
    </row>
    <row r="48" spans="2:18" ht="15">
      <c r="B48" s="132" t="s">
        <v>63</v>
      </c>
      <c r="C48" s="142">
        <v>16784</v>
      </c>
      <c r="D48" s="137">
        <v>14608.2</v>
      </c>
      <c r="E48" s="137">
        <v>14608.2</v>
      </c>
      <c r="F48" s="137">
        <v>19400</v>
      </c>
      <c r="G48" s="138">
        <f>SUM(C48:F48)</f>
        <v>65400.4</v>
      </c>
      <c r="I48" s="132" t="s">
        <v>63</v>
      </c>
      <c r="J48" s="142">
        <v>16783</v>
      </c>
      <c r="K48" s="137">
        <v>14608.2</v>
      </c>
      <c r="L48" s="137">
        <v>14608.2</v>
      </c>
      <c r="M48" s="137">
        <v>19399</v>
      </c>
      <c r="N48" s="138">
        <f t="shared" si="4"/>
        <v>65398.400000000001</v>
      </c>
      <c r="O48" s="120"/>
    </row>
    <row r="49" spans="2:15" ht="15">
      <c r="B49" s="132" t="s">
        <v>65</v>
      </c>
      <c r="C49" s="139">
        <v>0</v>
      </c>
      <c r="D49" s="139">
        <v>0</v>
      </c>
      <c r="E49" s="139">
        <v>0</v>
      </c>
      <c r="F49" s="139">
        <v>0</v>
      </c>
      <c r="G49" s="138">
        <f>SUM(C49:F49)</f>
        <v>0</v>
      </c>
      <c r="I49" s="132" t="s">
        <v>65</v>
      </c>
      <c r="J49" s="142">
        <v>27092</v>
      </c>
      <c r="K49" s="137">
        <v>12579.6</v>
      </c>
      <c r="L49" s="137">
        <v>12579.6</v>
      </c>
      <c r="M49" s="137">
        <v>145750</v>
      </c>
      <c r="N49" s="138">
        <f t="shared" si="4"/>
        <v>198001.2</v>
      </c>
      <c r="O49" s="120"/>
    </row>
    <row r="50" spans="2:15">
      <c r="C50" s="136"/>
      <c r="D50" s="136"/>
      <c r="E50" s="136"/>
      <c r="F50" s="141" t="s">
        <v>83</v>
      </c>
      <c r="G50" s="141">
        <f>SUM(G30:G49)</f>
        <v>1107337.99</v>
      </c>
      <c r="J50" s="136"/>
      <c r="K50" s="136"/>
      <c r="L50" s="136"/>
      <c r="M50" s="141" t="s">
        <v>84</v>
      </c>
      <c r="N50" s="141">
        <f>SUM(N30:N49)</f>
        <v>992297.34000000008</v>
      </c>
      <c r="O50" s="120"/>
    </row>
    <row r="54" spans="2:15" ht="12.75">
      <c r="M54" s="220"/>
      <c r="N54" s="221"/>
    </row>
    <row r="55" spans="2:15">
      <c r="N55" s="136"/>
    </row>
  </sheetData>
  <mergeCells count="7">
    <mergeCell ref="B27:C27"/>
    <mergeCell ref="C3:G3"/>
    <mergeCell ref="J3:N3"/>
    <mergeCell ref="Q3:U3"/>
    <mergeCell ref="C28:G28"/>
    <mergeCell ref="J28:N28"/>
    <mergeCell ref="B26:C26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5"/>
  <sheetViews>
    <sheetView workbookViewId="0">
      <selection activeCell="M36" sqref="M36"/>
    </sheetView>
  </sheetViews>
  <sheetFormatPr defaultColWidth="8.85546875" defaultRowHeight="12.95"/>
  <cols>
    <col min="6" max="6" width="17.28515625" customWidth="1"/>
    <col min="11" max="11" width="7" customWidth="1"/>
    <col min="12" max="12" width="13" customWidth="1"/>
    <col min="13" max="13" width="13.42578125" customWidth="1"/>
    <col min="14" max="14" width="17.85546875" customWidth="1"/>
    <col min="15" max="15" width="18.42578125" customWidth="1"/>
    <col min="17" max="17" width="11.28515625" customWidth="1"/>
  </cols>
  <sheetData>
    <row r="1" spans="1:21" ht="15.95" thickBot="1">
      <c r="B1" t="s">
        <v>85</v>
      </c>
      <c r="C1" t="s">
        <v>86</v>
      </c>
      <c r="D1" t="s">
        <v>87</v>
      </c>
      <c r="E1" t="s">
        <v>88</v>
      </c>
      <c r="F1" t="s">
        <v>89</v>
      </c>
      <c r="L1" s="59"/>
      <c r="M1" s="60" t="s">
        <v>90</v>
      </c>
      <c r="N1" s="60" t="s">
        <v>91</v>
      </c>
      <c r="O1" s="63" t="s">
        <v>90</v>
      </c>
      <c r="P1" s="64" t="s">
        <v>92</v>
      </c>
      <c r="Q1" s="64" t="s">
        <v>93</v>
      </c>
      <c r="R1" s="64" t="s">
        <v>94</v>
      </c>
      <c r="S1" s="64" t="s">
        <v>95</v>
      </c>
      <c r="T1" s="64" t="s">
        <v>89</v>
      </c>
    </row>
    <row r="2" spans="1:21" ht="15.95" thickBot="1">
      <c r="A2" t="s">
        <v>77</v>
      </c>
      <c r="B2" s="56">
        <v>0.25</v>
      </c>
      <c r="C2" s="56">
        <v>0.75</v>
      </c>
      <c r="D2">
        <v>0</v>
      </c>
      <c r="E2">
        <v>0</v>
      </c>
      <c r="F2">
        <v>0</v>
      </c>
      <c r="L2" s="182" t="s">
        <v>96</v>
      </c>
      <c r="M2" s="185">
        <v>107955</v>
      </c>
      <c r="N2" s="87" t="s">
        <v>77</v>
      </c>
      <c r="O2" s="88">
        <v>34963</v>
      </c>
      <c r="P2" s="99">
        <v>8740</v>
      </c>
      <c r="Q2" s="100">
        <f>O2-P2</f>
        <v>26223</v>
      </c>
      <c r="R2" s="99"/>
      <c r="S2" s="99"/>
      <c r="T2" s="99"/>
      <c r="U2" s="67">
        <f>P2+Q2</f>
        <v>34963</v>
      </c>
    </row>
    <row r="3" spans="1:21" ht="15.95" thickBot="1">
      <c r="A3" t="s">
        <v>13</v>
      </c>
      <c r="B3" s="56">
        <v>0</v>
      </c>
      <c r="C3" s="56">
        <v>0.4</v>
      </c>
      <c r="D3" s="56">
        <v>0.6</v>
      </c>
      <c r="E3" s="56">
        <v>0</v>
      </c>
      <c r="F3" s="56">
        <v>0</v>
      </c>
      <c r="L3" s="183"/>
      <c r="M3" s="186"/>
      <c r="N3" s="87" t="s">
        <v>13</v>
      </c>
      <c r="O3" s="88">
        <v>34991</v>
      </c>
      <c r="P3" s="99">
        <v>0</v>
      </c>
      <c r="Q3" s="99">
        <v>13996</v>
      </c>
      <c r="R3" s="100">
        <f>O3-Q3</f>
        <v>20995</v>
      </c>
      <c r="S3" s="99">
        <v>0</v>
      </c>
      <c r="T3" s="99">
        <v>0</v>
      </c>
      <c r="U3" s="67">
        <f>Q3+R3</f>
        <v>34991</v>
      </c>
    </row>
    <row r="4" spans="1:21" ht="15.95" thickBot="1">
      <c r="A4" t="s">
        <v>15</v>
      </c>
      <c r="B4" s="56">
        <v>0</v>
      </c>
      <c r="C4" s="56">
        <v>0.3</v>
      </c>
      <c r="D4" s="56">
        <v>0.2</v>
      </c>
      <c r="E4" s="56">
        <v>0.3</v>
      </c>
      <c r="F4" s="56">
        <v>0.2</v>
      </c>
      <c r="L4" s="184"/>
      <c r="M4" s="187"/>
      <c r="N4" s="91" t="s">
        <v>15</v>
      </c>
      <c r="O4" s="88">
        <v>38001</v>
      </c>
      <c r="P4" s="99">
        <v>0</v>
      </c>
      <c r="Q4" s="99">
        <v>11401</v>
      </c>
      <c r="R4" s="99">
        <v>7600</v>
      </c>
      <c r="S4" s="99">
        <v>11400</v>
      </c>
      <c r="T4" s="99">
        <v>7600</v>
      </c>
      <c r="U4" s="66">
        <f>Q4+R4+S4+T4</f>
        <v>38001</v>
      </c>
    </row>
    <row r="5" spans="1:21" ht="15.95" thickBot="1">
      <c r="A5" t="s">
        <v>21</v>
      </c>
      <c r="B5" s="56">
        <v>0.35</v>
      </c>
      <c r="C5" s="56">
        <v>0.4</v>
      </c>
      <c r="D5" s="56">
        <v>0.25</v>
      </c>
      <c r="E5" s="56">
        <v>0</v>
      </c>
      <c r="F5" s="56">
        <v>0</v>
      </c>
      <c r="L5" s="188" t="s">
        <v>19</v>
      </c>
      <c r="M5" s="191">
        <v>380189</v>
      </c>
      <c r="N5" s="87" t="s">
        <v>21</v>
      </c>
      <c r="O5" s="88">
        <v>7753</v>
      </c>
      <c r="P5" s="99">
        <v>2713</v>
      </c>
      <c r="Q5" s="99">
        <v>3102</v>
      </c>
      <c r="R5" s="99">
        <v>1938</v>
      </c>
      <c r="S5" s="99">
        <v>0</v>
      </c>
      <c r="T5" s="99">
        <v>0</v>
      </c>
      <c r="U5" s="66">
        <f>SUM(P5:T5)</f>
        <v>7753</v>
      </c>
    </row>
    <row r="6" spans="1:21" ht="15.95" thickBot="1">
      <c r="A6" t="s">
        <v>23</v>
      </c>
      <c r="B6" s="56">
        <v>0</v>
      </c>
      <c r="C6" s="56">
        <v>1</v>
      </c>
      <c r="D6" s="56">
        <v>0</v>
      </c>
      <c r="E6" s="56">
        <v>0</v>
      </c>
      <c r="F6" s="56">
        <v>0</v>
      </c>
      <c r="L6" s="189"/>
      <c r="M6" s="192"/>
      <c r="N6" s="87" t="s">
        <v>23</v>
      </c>
      <c r="O6" s="88">
        <v>11402</v>
      </c>
      <c r="P6" s="99">
        <v>0</v>
      </c>
      <c r="Q6" s="100">
        <f>O6</f>
        <v>11402</v>
      </c>
      <c r="R6" s="99">
        <v>0</v>
      </c>
      <c r="S6" s="99">
        <v>0</v>
      </c>
      <c r="T6" s="99">
        <v>0</v>
      </c>
      <c r="U6" s="67">
        <f>Q6</f>
        <v>11402</v>
      </c>
    </row>
    <row r="7" spans="1:21" ht="15.95" thickBot="1">
      <c r="A7" t="s">
        <v>25</v>
      </c>
      <c r="B7" s="56">
        <v>0</v>
      </c>
      <c r="C7" s="56">
        <v>1</v>
      </c>
      <c r="D7" s="56">
        <v>0</v>
      </c>
      <c r="E7" s="56">
        <v>0</v>
      </c>
      <c r="F7" s="56">
        <v>0</v>
      </c>
      <c r="L7" s="189"/>
      <c r="M7" s="192"/>
      <c r="N7" s="87" t="s">
        <v>25</v>
      </c>
      <c r="O7" s="88">
        <v>11402</v>
      </c>
      <c r="P7" s="99">
        <v>0</v>
      </c>
      <c r="Q7" s="99">
        <v>11402</v>
      </c>
      <c r="R7" s="99">
        <v>0</v>
      </c>
      <c r="S7" s="99">
        <v>0</v>
      </c>
      <c r="T7" s="99">
        <v>0</v>
      </c>
      <c r="U7" s="66">
        <f>Q7</f>
        <v>11402</v>
      </c>
    </row>
    <row r="8" spans="1:21" ht="15.95" thickBot="1">
      <c r="A8" t="s">
        <v>27</v>
      </c>
      <c r="B8" s="56">
        <v>0.08</v>
      </c>
      <c r="C8" s="56">
        <v>0.23</v>
      </c>
      <c r="D8" s="56">
        <v>0.23</v>
      </c>
      <c r="E8" s="56">
        <v>0.23</v>
      </c>
      <c r="F8" s="56">
        <v>0.23</v>
      </c>
      <c r="L8" s="189"/>
      <c r="M8" s="192"/>
      <c r="N8" s="87" t="s">
        <v>27</v>
      </c>
      <c r="O8" s="88">
        <v>61024</v>
      </c>
      <c r="P8" s="99">
        <v>4882</v>
      </c>
      <c r="Q8" s="99">
        <v>14035</v>
      </c>
      <c r="R8" s="99">
        <v>14035</v>
      </c>
      <c r="S8" s="99">
        <v>14036</v>
      </c>
      <c r="T8" s="99">
        <v>14036</v>
      </c>
      <c r="U8" s="66">
        <f t="shared" ref="U8:U21" si="0">SUM(P8:T8)</f>
        <v>61024</v>
      </c>
    </row>
    <row r="9" spans="1:21" ht="15.95" thickBot="1">
      <c r="A9" t="s">
        <v>29</v>
      </c>
      <c r="B9" s="56">
        <v>0</v>
      </c>
      <c r="C9" s="56">
        <v>0.5</v>
      </c>
      <c r="D9" s="56">
        <v>0.2</v>
      </c>
      <c r="E9" s="56">
        <v>0.2</v>
      </c>
      <c r="F9" s="56">
        <v>0.1</v>
      </c>
      <c r="L9" s="190"/>
      <c r="M9" s="193"/>
      <c r="N9" s="87" t="s">
        <v>29</v>
      </c>
      <c r="O9" s="88">
        <v>288608</v>
      </c>
      <c r="P9" s="99">
        <v>0</v>
      </c>
      <c r="Q9" s="99">
        <f>O9/2</f>
        <v>144304</v>
      </c>
      <c r="R9" s="99">
        <v>57721</v>
      </c>
      <c r="S9" s="99">
        <v>57722</v>
      </c>
      <c r="T9" s="99">
        <v>28861</v>
      </c>
      <c r="U9" s="86">
        <f t="shared" si="0"/>
        <v>288608</v>
      </c>
    </row>
    <row r="10" spans="1:21" ht="15.95" thickBot="1">
      <c r="A10" t="s">
        <v>35</v>
      </c>
      <c r="B10" s="56">
        <v>0.1</v>
      </c>
      <c r="C10" s="56">
        <v>0.7</v>
      </c>
      <c r="D10" s="56">
        <v>0.2</v>
      </c>
      <c r="E10" s="56">
        <v>0</v>
      </c>
      <c r="F10" s="56">
        <v>0</v>
      </c>
      <c r="L10" s="188" t="s">
        <v>49</v>
      </c>
      <c r="M10" s="191">
        <v>1421385</v>
      </c>
      <c r="N10" s="87" t="s">
        <v>35</v>
      </c>
      <c r="O10" s="88">
        <v>16382</v>
      </c>
      <c r="P10" s="99">
        <v>1638</v>
      </c>
      <c r="Q10" s="99">
        <v>11468</v>
      </c>
      <c r="R10" s="99">
        <v>3276</v>
      </c>
      <c r="S10" s="99">
        <v>0</v>
      </c>
      <c r="T10" s="99">
        <v>0</v>
      </c>
      <c r="U10" s="66">
        <f t="shared" si="0"/>
        <v>16382</v>
      </c>
    </row>
    <row r="11" spans="1:21" ht="15.95" thickBot="1">
      <c r="A11" t="s">
        <v>37</v>
      </c>
      <c r="B11" s="56">
        <v>0</v>
      </c>
      <c r="C11" s="56">
        <v>0.1</v>
      </c>
      <c r="D11" s="56">
        <v>0.7</v>
      </c>
      <c r="E11" s="56">
        <v>0.2</v>
      </c>
      <c r="F11" s="56">
        <v>0</v>
      </c>
      <c r="L11" s="189"/>
      <c r="M11" s="192"/>
      <c r="N11" s="87" t="s">
        <v>37</v>
      </c>
      <c r="O11" s="88">
        <v>29518</v>
      </c>
      <c r="P11" s="99">
        <v>0</v>
      </c>
      <c r="Q11" s="99">
        <v>2952</v>
      </c>
      <c r="R11" s="99">
        <v>20663</v>
      </c>
      <c r="S11" s="99">
        <v>5903</v>
      </c>
      <c r="T11" s="99">
        <v>0</v>
      </c>
      <c r="U11" s="66">
        <f t="shared" si="0"/>
        <v>29518</v>
      </c>
    </row>
    <row r="12" spans="1:21" ht="15.95" thickBot="1">
      <c r="A12" t="s">
        <v>39</v>
      </c>
      <c r="B12" s="56">
        <v>0</v>
      </c>
      <c r="C12" s="56">
        <v>0.1</v>
      </c>
      <c r="D12" s="56">
        <v>0.7</v>
      </c>
      <c r="E12" s="56">
        <v>0.2</v>
      </c>
      <c r="F12" s="56">
        <v>0</v>
      </c>
      <c r="L12" s="189"/>
      <c r="M12" s="192"/>
      <c r="N12" s="87" t="s">
        <v>39</v>
      </c>
      <c r="O12" s="88">
        <v>16747</v>
      </c>
      <c r="P12" s="99">
        <v>0</v>
      </c>
      <c r="Q12" s="99">
        <v>1675</v>
      </c>
      <c r="R12" s="99">
        <v>11723</v>
      </c>
      <c r="S12" s="99">
        <v>3349</v>
      </c>
      <c r="T12" s="99">
        <v>0</v>
      </c>
      <c r="U12" s="66">
        <f t="shared" si="0"/>
        <v>16747</v>
      </c>
    </row>
    <row r="13" spans="1:21" ht="15.95" thickBot="1">
      <c r="A13" t="s">
        <v>41</v>
      </c>
      <c r="B13" s="56">
        <v>0</v>
      </c>
      <c r="C13" s="56">
        <v>1</v>
      </c>
      <c r="D13" s="56">
        <v>0</v>
      </c>
      <c r="E13" s="56">
        <v>0</v>
      </c>
      <c r="F13" s="56">
        <v>0</v>
      </c>
      <c r="L13" s="189"/>
      <c r="M13" s="192"/>
      <c r="N13" s="87" t="s">
        <v>41</v>
      </c>
      <c r="O13" s="88">
        <v>16382</v>
      </c>
      <c r="P13" s="99">
        <v>0</v>
      </c>
      <c r="Q13" s="100">
        <f>O13</f>
        <v>16382</v>
      </c>
      <c r="R13" s="99">
        <v>0</v>
      </c>
      <c r="S13" s="99">
        <v>0</v>
      </c>
      <c r="T13" s="99">
        <v>0</v>
      </c>
      <c r="U13" s="66">
        <f t="shared" si="0"/>
        <v>16382</v>
      </c>
    </row>
    <row r="14" spans="1:21" ht="15.95" thickBot="1">
      <c r="A14" t="s">
        <v>43</v>
      </c>
      <c r="B14" s="56">
        <v>1</v>
      </c>
      <c r="C14" s="56">
        <v>0</v>
      </c>
      <c r="D14" s="56">
        <v>0</v>
      </c>
      <c r="E14" s="56">
        <v>0</v>
      </c>
      <c r="F14" s="56">
        <v>0</v>
      </c>
      <c r="L14" s="189"/>
      <c r="M14" s="192"/>
      <c r="N14" s="87" t="s">
        <v>43</v>
      </c>
      <c r="O14" s="88">
        <v>17477</v>
      </c>
      <c r="P14" s="100">
        <f>O14</f>
        <v>17477</v>
      </c>
      <c r="Q14" s="99">
        <v>0</v>
      </c>
      <c r="R14" s="99">
        <v>0</v>
      </c>
      <c r="S14" s="99">
        <v>0</v>
      </c>
      <c r="T14" s="99">
        <v>0</v>
      </c>
      <c r="U14" s="67">
        <f t="shared" si="0"/>
        <v>17477</v>
      </c>
    </row>
    <row r="15" spans="1:21" ht="15.95" thickBot="1">
      <c r="A15" t="s">
        <v>45</v>
      </c>
      <c r="B15" s="56">
        <v>0.12</v>
      </c>
      <c r="C15" s="56">
        <v>0.22</v>
      </c>
      <c r="D15" s="56">
        <v>0.22</v>
      </c>
      <c r="E15" s="56">
        <v>0.22</v>
      </c>
      <c r="F15" s="56">
        <v>0.22</v>
      </c>
      <c r="L15" s="189"/>
      <c r="M15" s="192"/>
      <c r="N15" s="87" t="s">
        <v>45</v>
      </c>
      <c r="O15" s="88">
        <v>30466</v>
      </c>
      <c r="P15" s="99">
        <v>3656</v>
      </c>
      <c r="Q15" s="99">
        <v>6703</v>
      </c>
      <c r="R15" s="99">
        <v>6703</v>
      </c>
      <c r="S15" s="99">
        <v>6702</v>
      </c>
      <c r="T15" s="99">
        <v>6702</v>
      </c>
      <c r="U15" s="66">
        <f t="shared" si="0"/>
        <v>30466</v>
      </c>
    </row>
    <row r="16" spans="1:21" ht="15.95" thickBot="1">
      <c r="A16" t="s">
        <v>47</v>
      </c>
      <c r="B16" s="56">
        <v>0</v>
      </c>
      <c r="C16" s="56">
        <v>0.5</v>
      </c>
      <c r="D16" s="56">
        <v>0.25</v>
      </c>
      <c r="E16" s="56">
        <v>0.15</v>
      </c>
      <c r="F16" s="56">
        <v>0.1</v>
      </c>
      <c r="L16" s="190"/>
      <c r="M16" s="193"/>
      <c r="N16" s="87" t="s">
        <v>47</v>
      </c>
      <c r="O16" s="88">
        <v>1294413</v>
      </c>
      <c r="P16" s="99">
        <v>0</v>
      </c>
      <c r="Q16" s="99">
        <v>647206</v>
      </c>
      <c r="R16" s="99">
        <v>323603</v>
      </c>
      <c r="S16" s="99">
        <f>O16*0.15</f>
        <v>194161.94999999998</v>
      </c>
      <c r="T16" s="99">
        <v>129442</v>
      </c>
      <c r="U16" s="66">
        <f t="shared" si="0"/>
        <v>1294412.95</v>
      </c>
    </row>
    <row r="17" spans="1:21" ht="15.95" thickBot="1">
      <c r="A17" t="s">
        <v>53</v>
      </c>
      <c r="B17" s="56">
        <v>0.12</v>
      </c>
      <c r="C17" s="56">
        <v>0.22</v>
      </c>
      <c r="D17" s="56">
        <v>0.22</v>
      </c>
      <c r="E17" s="56">
        <v>0.22</v>
      </c>
      <c r="F17" s="56">
        <v>0.22</v>
      </c>
      <c r="L17" s="188" t="s">
        <v>59</v>
      </c>
      <c r="M17" s="191">
        <v>100201</v>
      </c>
      <c r="N17" s="87" t="s">
        <v>53</v>
      </c>
      <c r="O17" s="88">
        <v>43629</v>
      </c>
      <c r="P17" s="99">
        <v>5235</v>
      </c>
      <c r="Q17" s="99">
        <v>9598</v>
      </c>
      <c r="R17" s="99">
        <v>9598</v>
      </c>
      <c r="S17" s="99">
        <v>9599</v>
      </c>
      <c r="T17" s="99">
        <v>9599</v>
      </c>
      <c r="U17" s="66">
        <f t="shared" si="0"/>
        <v>43629</v>
      </c>
    </row>
    <row r="18" spans="1:21" ht="15.95" thickBot="1">
      <c r="A18" t="s">
        <v>55</v>
      </c>
      <c r="B18" s="56">
        <v>0.12</v>
      </c>
      <c r="C18" s="56">
        <v>0.22</v>
      </c>
      <c r="D18" s="56">
        <v>0.22</v>
      </c>
      <c r="E18" s="56">
        <v>0.22</v>
      </c>
      <c r="F18" s="56">
        <v>0.22</v>
      </c>
      <c r="L18" s="189"/>
      <c r="M18" s="192"/>
      <c r="N18" s="87" t="s">
        <v>55</v>
      </c>
      <c r="O18" s="88">
        <v>21335</v>
      </c>
      <c r="P18" s="99">
        <v>2559</v>
      </c>
      <c r="Q18" s="99">
        <v>4694</v>
      </c>
      <c r="R18" s="99">
        <v>4694</v>
      </c>
      <c r="S18" s="99">
        <v>4694</v>
      </c>
      <c r="T18" s="99">
        <v>4694</v>
      </c>
      <c r="U18" s="66">
        <f t="shared" si="0"/>
        <v>21335</v>
      </c>
    </row>
    <row r="19" spans="1:21" ht="15.95" thickBot="1">
      <c r="A19" t="s">
        <v>57</v>
      </c>
      <c r="B19" s="56">
        <v>0.12</v>
      </c>
      <c r="C19" s="56">
        <v>0.22</v>
      </c>
      <c r="D19" s="56">
        <v>0.22</v>
      </c>
      <c r="E19" s="56">
        <v>0.22</v>
      </c>
      <c r="F19" s="56">
        <v>0.22</v>
      </c>
      <c r="L19" s="190"/>
      <c r="M19" s="193"/>
      <c r="N19" s="84" t="s">
        <v>57</v>
      </c>
      <c r="O19" s="85">
        <v>35237</v>
      </c>
      <c r="P19" s="99">
        <v>4228</v>
      </c>
      <c r="Q19" s="99">
        <v>7752</v>
      </c>
      <c r="R19" s="99">
        <v>7752</v>
      </c>
      <c r="S19" s="99">
        <v>7752</v>
      </c>
      <c r="T19" s="99">
        <v>7753</v>
      </c>
      <c r="U19" s="66">
        <f t="shared" si="0"/>
        <v>35237</v>
      </c>
    </row>
    <row r="20" spans="1:21" ht="15.95" thickBot="1">
      <c r="A20" t="s">
        <v>63</v>
      </c>
      <c r="B20" s="56">
        <v>0.2</v>
      </c>
      <c r="C20" s="56">
        <v>0.2</v>
      </c>
      <c r="D20" s="56">
        <v>0.2</v>
      </c>
      <c r="E20" s="56">
        <v>0.2</v>
      </c>
      <c r="F20" s="56">
        <v>0.2</v>
      </c>
      <c r="K20">
        <v>5.2</v>
      </c>
      <c r="L20" s="194" t="s">
        <v>97</v>
      </c>
      <c r="M20" s="195"/>
      <c r="N20" s="198">
        <v>49257</v>
      </c>
      <c r="O20" s="199"/>
      <c r="P20" s="99">
        <v>0</v>
      </c>
      <c r="Q20" s="99">
        <v>0</v>
      </c>
      <c r="R20" s="99">
        <v>22165</v>
      </c>
      <c r="S20" s="99">
        <v>0</v>
      </c>
      <c r="T20" s="99">
        <v>27092</v>
      </c>
      <c r="U20" s="66">
        <f t="shared" si="0"/>
        <v>49257</v>
      </c>
    </row>
    <row r="21" spans="1:21" ht="15.95" thickBot="1">
      <c r="A21" t="s">
        <v>65</v>
      </c>
      <c r="B21" s="56">
        <v>0</v>
      </c>
      <c r="C21" s="56">
        <v>0</v>
      </c>
      <c r="D21" s="56">
        <v>0.45</v>
      </c>
      <c r="E21" s="56">
        <v>0</v>
      </c>
      <c r="F21" s="56">
        <v>0.55000000000000004</v>
      </c>
      <c r="K21">
        <v>5.0999999999999996</v>
      </c>
      <c r="L21" s="194" t="s">
        <v>98</v>
      </c>
      <c r="M21" s="195"/>
      <c r="N21" s="198">
        <v>83919</v>
      </c>
      <c r="O21" s="199"/>
      <c r="P21" s="99">
        <v>16784</v>
      </c>
      <c r="Q21" s="99">
        <v>16784</v>
      </c>
      <c r="R21" s="99">
        <v>16784</v>
      </c>
      <c r="S21" s="99">
        <v>16784</v>
      </c>
      <c r="T21" s="99">
        <v>16783</v>
      </c>
      <c r="U21" s="66">
        <f t="shared" si="0"/>
        <v>83919</v>
      </c>
    </row>
    <row r="22" spans="1:21" ht="15.95" thickBot="1">
      <c r="L22" s="194" t="s">
        <v>76</v>
      </c>
      <c r="M22" s="195"/>
      <c r="N22" s="196">
        <v>2142906</v>
      </c>
      <c r="O22" s="197"/>
      <c r="P22" s="65">
        <f>SUM(P2:P21)</f>
        <v>67912</v>
      </c>
      <c r="Q22" s="65">
        <f t="shared" ref="Q22:T22" si="1">SUM(Q2:Q21)</f>
        <v>961079</v>
      </c>
      <c r="R22" s="65">
        <f t="shared" si="1"/>
        <v>529250</v>
      </c>
      <c r="S22" s="65">
        <f t="shared" si="1"/>
        <v>332102.94999999995</v>
      </c>
      <c r="T22" s="65">
        <f t="shared" si="1"/>
        <v>252562</v>
      </c>
      <c r="U22" s="122">
        <f>SUM(U2:U21)</f>
        <v>2142905.9500000002</v>
      </c>
    </row>
    <row r="24" spans="1:21" ht="15">
      <c r="L24" s="68" t="s">
        <v>99</v>
      </c>
    </row>
    <row r="25" spans="1:21">
      <c r="O25" s="58" t="s">
        <v>100</v>
      </c>
      <c r="P25" s="103">
        <f>SUM(P2:P21)</f>
        <v>67912</v>
      </c>
      <c r="Q25" s="103">
        <f t="shared" ref="Q25:T25" si="2">SUM(Q2:Q21)</f>
        <v>961079</v>
      </c>
      <c r="R25" s="103">
        <f t="shared" si="2"/>
        <v>529250</v>
      </c>
      <c r="S25" s="103">
        <f t="shared" si="2"/>
        <v>332102.94999999995</v>
      </c>
      <c r="T25" s="103">
        <f t="shared" si="2"/>
        <v>252562</v>
      </c>
      <c r="U25" s="121">
        <f>SUM(P25:T25)</f>
        <v>2142905.9500000002</v>
      </c>
    </row>
    <row r="27" spans="1:21">
      <c r="N27">
        <f>O8*0.08</f>
        <v>4881.92</v>
      </c>
    </row>
    <row r="28" spans="1:21">
      <c r="N28">
        <f>O8*0.23</f>
        <v>14035.52</v>
      </c>
      <c r="Q28">
        <f>SUM(Q25,P25)</f>
        <v>1028991</v>
      </c>
    </row>
    <row r="29" spans="1:21">
      <c r="D29" s="58"/>
    </row>
    <row r="30" spans="1:21">
      <c r="N30" s="57"/>
    </row>
    <row r="34" spans="6:19">
      <c r="F34">
        <v>2023</v>
      </c>
      <c r="S34" s="143"/>
    </row>
    <row r="35" spans="6:19">
      <c r="F35" s="83">
        <v>2525700</v>
      </c>
    </row>
    <row r="38" spans="6:19">
      <c r="F38">
        <v>2024</v>
      </c>
    </row>
    <row r="39" spans="6:19">
      <c r="F39" s="83">
        <v>1852300</v>
      </c>
    </row>
    <row r="41" spans="6:19">
      <c r="F41">
        <v>2025</v>
      </c>
    </row>
    <row r="42" spans="6:19">
      <c r="F42" s="83">
        <v>1636700</v>
      </c>
    </row>
    <row r="44" spans="6:19">
      <c r="F44">
        <v>2026</v>
      </c>
    </row>
    <row r="45" spans="6:19">
      <c r="F45" s="83">
        <v>1385300</v>
      </c>
    </row>
  </sheetData>
  <mergeCells count="14">
    <mergeCell ref="L22:M22"/>
    <mergeCell ref="N22:O22"/>
    <mergeCell ref="L17:L19"/>
    <mergeCell ref="M17:M19"/>
    <mergeCell ref="L20:M20"/>
    <mergeCell ref="N20:O20"/>
    <mergeCell ref="L21:M21"/>
    <mergeCell ref="N21:O21"/>
    <mergeCell ref="L2:L4"/>
    <mergeCell ref="M2:M4"/>
    <mergeCell ref="L5:L9"/>
    <mergeCell ref="M5:M9"/>
    <mergeCell ref="L10:L16"/>
    <mergeCell ref="M10:M1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33"/>
  <sheetViews>
    <sheetView topLeftCell="M1" workbookViewId="0">
      <selection activeCell="Y36" sqref="Y36"/>
    </sheetView>
  </sheetViews>
  <sheetFormatPr defaultColWidth="8.85546875" defaultRowHeight="12.95"/>
  <cols>
    <col min="11" max="11" width="15.28515625" customWidth="1"/>
    <col min="12" max="12" width="28.42578125" customWidth="1"/>
    <col min="13" max="13" width="20.140625" customWidth="1"/>
    <col min="14" max="14" width="16" customWidth="1"/>
    <col min="15" max="15" width="13.28515625" customWidth="1"/>
  </cols>
  <sheetData>
    <row r="2" spans="1:20" ht="15.95" thickBot="1">
      <c r="A2" s="65"/>
      <c r="B2" s="65">
        <v>2023</v>
      </c>
      <c r="C2" s="65">
        <v>2024</v>
      </c>
      <c r="D2" s="65">
        <v>2025</v>
      </c>
      <c r="E2" s="65">
        <v>2026</v>
      </c>
      <c r="F2" s="65">
        <v>2027</v>
      </c>
      <c r="K2" s="68" t="s">
        <v>101</v>
      </c>
    </row>
    <row r="3" spans="1:20" ht="15.95" thickBot="1">
      <c r="A3" s="65"/>
      <c r="B3" s="65" t="s">
        <v>85</v>
      </c>
      <c r="C3" s="65" t="s">
        <v>86</v>
      </c>
      <c r="D3" s="65" t="s">
        <v>87</v>
      </c>
      <c r="E3" s="65" t="s">
        <v>88</v>
      </c>
      <c r="F3" s="65" t="s">
        <v>89</v>
      </c>
      <c r="K3" s="92" t="s">
        <v>102</v>
      </c>
      <c r="L3" s="60" t="s">
        <v>103</v>
      </c>
      <c r="M3" s="60" t="s">
        <v>91</v>
      </c>
      <c r="N3" s="63" t="s">
        <v>103</v>
      </c>
      <c r="O3" s="65">
        <v>2023</v>
      </c>
      <c r="P3" s="65">
        <v>2024</v>
      </c>
      <c r="Q3" s="65">
        <v>2025</v>
      </c>
      <c r="R3" s="65">
        <v>2026</v>
      </c>
      <c r="S3" s="65">
        <v>2027</v>
      </c>
    </row>
    <row r="4" spans="1:20" ht="15.95" thickBot="1">
      <c r="A4" s="65" t="s">
        <v>77</v>
      </c>
      <c r="B4" s="95">
        <v>0.25</v>
      </c>
      <c r="C4" s="95">
        <v>0.75</v>
      </c>
      <c r="D4" s="65">
        <v>0</v>
      </c>
      <c r="E4" s="65">
        <v>0</v>
      </c>
      <c r="F4" s="65">
        <v>0</v>
      </c>
      <c r="K4" s="82" t="s">
        <v>96</v>
      </c>
      <c r="L4" s="62">
        <v>325861</v>
      </c>
      <c r="M4" s="61" t="s">
        <v>77</v>
      </c>
      <c r="N4" s="93">
        <v>213836</v>
      </c>
      <c r="O4" s="89">
        <f>N4*0.25</f>
        <v>53459</v>
      </c>
      <c r="P4" s="90">
        <f>N4-O4</f>
        <v>160377</v>
      </c>
      <c r="Q4" s="97">
        <v>0</v>
      </c>
      <c r="R4" s="97">
        <v>0</v>
      </c>
      <c r="S4" s="97">
        <v>0</v>
      </c>
      <c r="T4">
        <f>SUM(O4:S4)</f>
        <v>213836</v>
      </c>
    </row>
    <row r="5" spans="1:20" ht="15.95" thickBot="1">
      <c r="A5" s="65" t="s">
        <v>13</v>
      </c>
      <c r="B5" s="95">
        <v>0</v>
      </c>
      <c r="C5" s="95">
        <v>0.4</v>
      </c>
      <c r="D5" s="95">
        <v>0.6</v>
      </c>
      <c r="E5" s="95">
        <v>0</v>
      </c>
      <c r="F5" s="95">
        <v>0</v>
      </c>
      <c r="K5" s="82"/>
      <c r="L5" s="61"/>
      <c r="M5" s="61" t="s">
        <v>13</v>
      </c>
      <c r="N5" s="93">
        <v>78221</v>
      </c>
      <c r="O5" s="65">
        <v>0</v>
      </c>
      <c r="P5" s="89">
        <v>31288</v>
      </c>
      <c r="Q5" s="90">
        <f>N5-P5</f>
        <v>46933</v>
      </c>
      <c r="R5" s="65">
        <v>0</v>
      </c>
      <c r="S5" s="65">
        <v>0</v>
      </c>
      <c r="T5">
        <f>SUM(O5:S5)</f>
        <v>78221</v>
      </c>
    </row>
    <row r="6" spans="1:20" ht="15.95" thickBot="1">
      <c r="A6" s="65" t="s">
        <v>15</v>
      </c>
      <c r="B6" s="95">
        <v>0</v>
      </c>
      <c r="C6" s="95">
        <v>0.3</v>
      </c>
      <c r="D6" s="95">
        <v>0.2</v>
      </c>
      <c r="E6" s="95">
        <v>0.3</v>
      </c>
      <c r="F6" s="95">
        <v>0.2</v>
      </c>
      <c r="K6" s="82"/>
      <c r="L6" s="61"/>
      <c r="M6" s="61" t="s">
        <v>15</v>
      </c>
      <c r="N6" s="93">
        <v>33804</v>
      </c>
      <c r="O6" s="89">
        <v>0</v>
      </c>
      <c r="P6" s="89">
        <v>10141</v>
      </c>
      <c r="Q6" s="89">
        <v>6761</v>
      </c>
      <c r="R6" s="89">
        <v>10141</v>
      </c>
      <c r="S6" s="89">
        <v>6761</v>
      </c>
      <c r="T6">
        <f>SUM(O6:S6)</f>
        <v>33804</v>
      </c>
    </row>
    <row r="7" spans="1:20" ht="15.95" thickBot="1">
      <c r="A7" s="65" t="s">
        <v>21</v>
      </c>
      <c r="B7" s="95">
        <v>0.35</v>
      </c>
      <c r="C7" s="95">
        <v>0.4</v>
      </c>
      <c r="D7" s="95">
        <v>0.25</v>
      </c>
      <c r="E7" s="95">
        <v>0</v>
      </c>
      <c r="F7" s="95">
        <v>0</v>
      </c>
      <c r="K7" s="82" t="s">
        <v>19</v>
      </c>
      <c r="L7" s="62">
        <v>361900</v>
      </c>
      <c r="M7" s="61" t="s">
        <v>21</v>
      </c>
      <c r="N7" s="93">
        <v>68917</v>
      </c>
      <c r="O7" s="89">
        <v>24121</v>
      </c>
      <c r="P7" s="99">
        <v>27567</v>
      </c>
      <c r="Q7" s="89">
        <v>17229</v>
      </c>
      <c r="R7" s="65">
        <v>0</v>
      </c>
      <c r="S7" s="65">
        <v>0</v>
      </c>
      <c r="T7">
        <f>SUM(O7:S7)</f>
        <v>68917</v>
      </c>
    </row>
    <row r="8" spans="1:20" ht="15.95" thickBot="1">
      <c r="A8" s="65" t="s">
        <v>23</v>
      </c>
      <c r="B8" s="95">
        <v>0</v>
      </c>
      <c r="C8" s="95">
        <v>1</v>
      </c>
      <c r="D8" s="95">
        <v>0</v>
      </c>
      <c r="E8" s="95">
        <v>0</v>
      </c>
      <c r="F8" s="95">
        <v>0</v>
      </c>
      <c r="K8" s="82"/>
      <c r="L8" s="61"/>
      <c r="M8" s="61" t="s">
        <v>23</v>
      </c>
      <c r="N8" s="93">
        <v>66083</v>
      </c>
      <c r="O8" s="65"/>
      <c r="P8" s="99">
        <v>66083</v>
      </c>
      <c r="Q8" s="65"/>
      <c r="R8" s="65"/>
      <c r="S8" s="65"/>
      <c r="T8">
        <f>SUM(O8:S8)</f>
        <v>66083</v>
      </c>
    </row>
    <row r="9" spans="1:20" ht="15.95" thickBot="1">
      <c r="A9" s="65" t="s">
        <v>25</v>
      </c>
      <c r="B9" s="95">
        <v>0</v>
      </c>
      <c r="C9" s="95">
        <v>1</v>
      </c>
      <c r="D9" s="95">
        <v>0</v>
      </c>
      <c r="E9" s="95">
        <v>0</v>
      </c>
      <c r="F9" s="95">
        <v>0</v>
      </c>
      <c r="K9" s="82"/>
      <c r="L9" s="61"/>
      <c r="M9" s="61" t="s">
        <v>25</v>
      </c>
      <c r="N9" s="93">
        <v>31917</v>
      </c>
      <c r="O9" s="65"/>
      <c r="P9" s="89">
        <v>31917</v>
      </c>
      <c r="Q9" s="65"/>
      <c r="R9" s="65"/>
      <c r="S9" s="65"/>
      <c r="T9">
        <f>SUM(P9:S9)</f>
        <v>31917</v>
      </c>
    </row>
    <row r="10" spans="1:20" ht="15.95" thickBot="1">
      <c r="A10" s="65" t="s">
        <v>27</v>
      </c>
      <c r="B10" s="95">
        <v>0.08</v>
      </c>
      <c r="C10" s="95">
        <v>0.23</v>
      </c>
      <c r="D10" s="95">
        <v>0.23</v>
      </c>
      <c r="E10" s="95">
        <v>0.23</v>
      </c>
      <c r="F10" s="95">
        <v>0.23</v>
      </c>
      <c r="K10" s="82"/>
      <c r="L10" s="61"/>
      <c r="M10" s="61" t="s">
        <v>27</v>
      </c>
      <c r="N10" s="93">
        <v>136650</v>
      </c>
      <c r="O10" s="89">
        <f>N10*0.08</f>
        <v>10932</v>
      </c>
      <c r="P10" s="89">
        <v>31429</v>
      </c>
      <c r="Q10" s="99">
        <v>31429</v>
      </c>
      <c r="R10" s="89">
        <v>31430</v>
      </c>
      <c r="S10" s="89">
        <v>31430</v>
      </c>
      <c r="T10">
        <f t="shared" ref="T10:T17" si="0">SUM(O10:S10)</f>
        <v>136650</v>
      </c>
    </row>
    <row r="11" spans="1:20" ht="15.95" thickBot="1">
      <c r="A11" s="97" t="s">
        <v>29</v>
      </c>
      <c r="B11" s="95">
        <v>0</v>
      </c>
      <c r="C11" s="98">
        <v>0.5</v>
      </c>
      <c r="D11" s="98">
        <v>0.2</v>
      </c>
      <c r="E11" s="95">
        <v>0.2</v>
      </c>
      <c r="F11" s="95">
        <v>0.1</v>
      </c>
      <c r="K11" s="82"/>
      <c r="L11" s="61"/>
      <c r="M11" s="61" t="s">
        <v>29</v>
      </c>
      <c r="N11" s="93">
        <v>58333</v>
      </c>
      <c r="O11" s="65">
        <v>0</v>
      </c>
      <c r="P11" s="89">
        <v>29167</v>
      </c>
      <c r="Q11" s="89">
        <v>29166</v>
      </c>
      <c r="R11" s="65">
        <v>0</v>
      </c>
      <c r="S11" s="65">
        <v>0</v>
      </c>
      <c r="T11">
        <f t="shared" si="0"/>
        <v>58333</v>
      </c>
    </row>
    <row r="12" spans="1:20" ht="15.95" thickBot="1">
      <c r="A12" s="65" t="s">
        <v>35</v>
      </c>
      <c r="B12" s="95">
        <v>0.1</v>
      </c>
      <c r="C12" s="95">
        <v>0.7</v>
      </c>
      <c r="D12" s="95">
        <v>0.2</v>
      </c>
      <c r="E12" s="95">
        <v>0</v>
      </c>
      <c r="F12" s="95">
        <v>0</v>
      </c>
      <c r="K12" s="82" t="s">
        <v>49</v>
      </c>
      <c r="L12" s="62">
        <v>555160</v>
      </c>
      <c r="M12" s="61" t="s">
        <v>35</v>
      </c>
      <c r="N12" s="93">
        <v>77080</v>
      </c>
      <c r="O12" s="89">
        <f>N12*0.1</f>
        <v>7708</v>
      </c>
      <c r="P12" s="89">
        <f>N12*0.7</f>
        <v>53956</v>
      </c>
      <c r="Q12" s="99">
        <f>N12*0.2</f>
        <v>15416</v>
      </c>
      <c r="R12" s="65">
        <v>0</v>
      </c>
      <c r="S12" s="65">
        <v>0</v>
      </c>
      <c r="T12">
        <f t="shared" si="0"/>
        <v>77080</v>
      </c>
    </row>
    <row r="13" spans="1:20" ht="15.95" thickBot="1">
      <c r="A13" s="65" t="s">
        <v>37</v>
      </c>
      <c r="B13" s="95">
        <v>0</v>
      </c>
      <c r="C13" s="95">
        <v>0.1</v>
      </c>
      <c r="D13" s="95">
        <v>0.7</v>
      </c>
      <c r="E13" s="95">
        <v>0.2</v>
      </c>
      <c r="F13" s="95">
        <v>0</v>
      </c>
      <c r="K13" s="82"/>
      <c r="L13" s="61"/>
      <c r="M13" s="61" t="s">
        <v>37</v>
      </c>
      <c r="N13" s="93">
        <v>74717</v>
      </c>
      <c r="O13" s="65">
        <v>0</v>
      </c>
      <c r="P13" s="99">
        <v>7472</v>
      </c>
      <c r="Q13" s="99">
        <v>52302</v>
      </c>
      <c r="R13" s="89">
        <v>14943</v>
      </c>
      <c r="S13" s="65"/>
      <c r="T13">
        <f t="shared" si="0"/>
        <v>74717</v>
      </c>
    </row>
    <row r="14" spans="1:20" ht="15.95" thickBot="1">
      <c r="A14" s="89" t="s">
        <v>39</v>
      </c>
      <c r="B14" s="95">
        <v>0</v>
      </c>
      <c r="C14" s="95">
        <v>0.1</v>
      </c>
      <c r="D14" s="95">
        <v>0.7</v>
      </c>
      <c r="E14" s="95">
        <v>0.2</v>
      </c>
      <c r="F14" s="95">
        <v>0</v>
      </c>
      <c r="K14" s="82"/>
      <c r="L14" s="61"/>
      <c r="M14" s="61" t="s">
        <v>39</v>
      </c>
      <c r="N14" s="93">
        <v>44550</v>
      </c>
      <c r="O14" s="65">
        <v>0</v>
      </c>
      <c r="P14" s="89">
        <f>N14*0.1</f>
        <v>4455</v>
      </c>
      <c r="Q14" s="89">
        <f>N14*0.7</f>
        <v>31184.999999999996</v>
      </c>
      <c r="R14" s="89">
        <f>N14*0.2</f>
        <v>8910</v>
      </c>
      <c r="S14" s="65"/>
      <c r="T14">
        <f t="shared" si="0"/>
        <v>44550</v>
      </c>
    </row>
    <row r="15" spans="1:20" ht="15.95" thickBot="1">
      <c r="A15" s="65" t="s">
        <v>41</v>
      </c>
      <c r="B15" s="95">
        <v>0</v>
      </c>
      <c r="C15" s="95">
        <v>1</v>
      </c>
      <c r="D15" s="95">
        <v>0</v>
      </c>
      <c r="E15" s="95">
        <v>0</v>
      </c>
      <c r="F15" s="95">
        <v>0</v>
      </c>
      <c r="K15" s="82"/>
      <c r="L15" s="61"/>
      <c r="M15" s="61" t="s">
        <v>41</v>
      </c>
      <c r="N15" s="93">
        <v>102383</v>
      </c>
      <c r="O15" s="65"/>
      <c r="P15" s="90">
        <f>N15</f>
        <v>102383</v>
      </c>
      <c r="Q15" s="65"/>
      <c r="R15" s="65"/>
      <c r="S15" s="65"/>
      <c r="T15">
        <f t="shared" si="0"/>
        <v>102383</v>
      </c>
    </row>
    <row r="16" spans="1:20" ht="15.95" thickBot="1">
      <c r="A16" s="65" t="s">
        <v>43</v>
      </c>
      <c r="B16" s="95">
        <v>1</v>
      </c>
      <c r="C16" s="95">
        <v>0</v>
      </c>
      <c r="D16" s="95">
        <v>0</v>
      </c>
      <c r="E16" s="95">
        <v>0</v>
      </c>
      <c r="F16" s="95">
        <v>0</v>
      </c>
      <c r="K16" s="82"/>
      <c r="L16" s="61"/>
      <c r="M16" s="61" t="s">
        <v>43</v>
      </c>
      <c r="N16" s="93">
        <v>36050</v>
      </c>
      <c r="O16" s="90">
        <f>N16</f>
        <v>36050</v>
      </c>
      <c r="P16" s="65"/>
      <c r="Q16" s="65"/>
      <c r="R16" s="65"/>
      <c r="S16" s="65"/>
      <c r="T16" s="57">
        <f t="shared" si="0"/>
        <v>36050</v>
      </c>
    </row>
    <row r="17" spans="1:20" ht="15.95" thickBot="1">
      <c r="A17" s="65" t="s">
        <v>45</v>
      </c>
      <c r="B17" s="95">
        <v>0.12</v>
      </c>
      <c r="C17" s="95">
        <v>0.22</v>
      </c>
      <c r="D17" s="95">
        <v>0.22</v>
      </c>
      <c r="E17" s="95">
        <v>0.22</v>
      </c>
      <c r="F17" s="95">
        <v>0.22</v>
      </c>
      <c r="K17" s="82"/>
      <c r="L17" s="61"/>
      <c r="M17" s="61" t="s">
        <v>45</v>
      </c>
      <c r="N17" s="93">
        <v>178717</v>
      </c>
      <c r="O17" s="89">
        <v>21446</v>
      </c>
      <c r="P17" s="89">
        <v>39318</v>
      </c>
      <c r="Q17" s="89">
        <v>39317</v>
      </c>
      <c r="R17" s="89">
        <v>39318</v>
      </c>
      <c r="S17" s="99">
        <v>39318</v>
      </c>
      <c r="T17">
        <f t="shared" si="0"/>
        <v>178717</v>
      </c>
    </row>
    <row r="18" spans="1:20" ht="15.95" thickBot="1">
      <c r="A18" s="97" t="s">
        <v>47</v>
      </c>
      <c r="B18" s="95">
        <v>0</v>
      </c>
      <c r="C18" s="98">
        <v>0.5</v>
      </c>
      <c r="D18" s="98">
        <v>0.25</v>
      </c>
      <c r="E18" s="95">
        <v>0.15</v>
      </c>
      <c r="F18" s="95">
        <v>0.1</v>
      </c>
      <c r="K18" s="82"/>
      <c r="L18" s="61"/>
      <c r="M18" s="61" t="s">
        <v>47</v>
      </c>
      <c r="N18" s="93">
        <v>41663</v>
      </c>
      <c r="O18" s="65"/>
      <c r="P18" s="89">
        <v>20831</v>
      </c>
      <c r="Q18" s="89">
        <v>20832</v>
      </c>
      <c r="R18" s="65"/>
      <c r="S18" s="65"/>
      <c r="T18">
        <f>SUM(P18:S18)</f>
        <v>41663</v>
      </c>
    </row>
    <row r="19" spans="1:20" ht="15.95" thickBot="1">
      <c r="A19" s="65" t="s">
        <v>53</v>
      </c>
      <c r="B19" s="95">
        <v>0.12</v>
      </c>
      <c r="C19" s="95">
        <v>0.22</v>
      </c>
      <c r="D19" s="95">
        <v>0.22</v>
      </c>
      <c r="E19" s="95">
        <v>0.22</v>
      </c>
      <c r="F19" s="95">
        <v>0.22</v>
      </c>
      <c r="K19" s="82" t="s">
        <v>59</v>
      </c>
      <c r="L19" s="62">
        <v>439810</v>
      </c>
      <c r="M19" s="61" t="s">
        <v>53</v>
      </c>
      <c r="N19" s="93">
        <v>48858</v>
      </c>
      <c r="O19" s="89">
        <v>5863</v>
      </c>
      <c r="P19" s="89">
        <v>10749</v>
      </c>
      <c r="Q19" s="89">
        <v>10749</v>
      </c>
      <c r="R19" s="89">
        <v>10749</v>
      </c>
      <c r="S19" s="89">
        <v>10748</v>
      </c>
      <c r="T19">
        <f>SUM(O19:S19)</f>
        <v>48858</v>
      </c>
    </row>
    <row r="20" spans="1:20" ht="15.95" thickBot="1">
      <c r="A20" s="65" t="s">
        <v>55</v>
      </c>
      <c r="B20" s="95">
        <v>0.12</v>
      </c>
      <c r="C20" s="95">
        <v>0.22</v>
      </c>
      <c r="D20" s="95">
        <v>0.22</v>
      </c>
      <c r="E20" s="95">
        <v>0.22</v>
      </c>
      <c r="F20" s="95">
        <v>0.22</v>
      </c>
      <c r="K20" s="82"/>
      <c r="L20" s="61"/>
      <c r="M20" s="61" t="s">
        <v>55</v>
      </c>
      <c r="N20" s="93">
        <v>382093</v>
      </c>
      <c r="O20" s="89">
        <v>45852</v>
      </c>
      <c r="P20" s="89">
        <v>84061</v>
      </c>
      <c r="Q20" s="89">
        <v>84060</v>
      </c>
      <c r="R20" s="89">
        <v>84060</v>
      </c>
      <c r="S20" s="89">
        <v>84060</v>
      </c>
      <c r="T20">
        <f>SUM(O20:S20)</f>
        <v>382093</v>
      </c>
    </row>
    <row r="21" spans="1:20" ht="15.95" thickBot="1">
      <c r="A21" s="65" t="s">
        <v>57</v>
      </c>
      <c r="B21" s="95">
        <v>0.12</v>
      </c>
      <c r="C21" s="95">
        <v>0.22</v>
      </c>
      <c r="D21" s="95">
        <v>0.22</v>
      </c>
      <c r="E21" s="95">
        <v>0.22</v>
      </c>
      <c r="F21" s="95">
        <v>0.22</v>
      </c>
      <c r="K21" s="82"/>
      <c r="L21" s="61"/>
      <c r="M21" s="61" t="s">
        <v>57</v>
      </c>
      <c r="N21" s="93">
        <v>8858</v>
      </c>
      <c r="O21" s="89">
        <v>1063</v>
      </c>
      <c r="P21" s="89">
        <v>1949</v>
      </c>
      <c r="Q21" s="89">
        <v>1949</v>
      </c>
      <c r="R21" s="89">
        <v>1949</v>
      </c>
      <c r="S21" s="99">
        <v>1948</v>
      </c>
      <c r="T21">
        <f>SUM(O21:S21)</f>
        <v>8858</v>
      </c>
    </row>
    <row r="22" spans="1:20" ht="15.95" thickBot="1">
      <c r="A22" s="65" t="s">
        <v>63</v>
      </c>
      <c r="B22" s="95">
        <v>0.2</v>
      </c>
      <c r="C22" s="95">
        <v>0.2</v>
      </c>
      <c r="D22" s="95">
        <v>0.2</v>
      </c>
      <c r="E22" s="95">
        <v>0.2</v>
      </c>
      <c r="F22" s="95">
        <v>0.2</v>
      </c>
      <c r="K22" s="194" t="s">
        <v>104</v>
      </c>
      <c r="L22" s="195"/>
      <c r="M22" s="198">
        <v>265000</v>
      </c>
      <c r="N22" s="199"/>
      <c r="O22" s="65">
        <v>0</v>
      </c>
      <c r="P22" s="65">
        <v>0</v>
      </c>
      <c r="Q22" s="89">
        <f>M22*0.45</f>
        <v>119250</v>
      </c>
      <c r="R22" s="65">
        <v>0</v>
      </c>
      <c r="S22" s="89">
        <f>M22*0.55</f>
        <v>145750</v>
      </c>
      <c r="T22">
        <f>SUM(O22:S22)</f>
        <v>265000</v>
      </c>
    </row>
    <row r="23" spans="1:20" ht="15.95" thickBot="1">
      <c r="A23" s="65" t="s">
        <v>65</v>
      </c>
      <c r="B23" s="95">
        <v>0</v>
      </c>
      <c r="C23" s="95">
        <v>0</v>
      </c>
      <c r="D23" s="95">
        <v>0.45</v>
      </c>
      <c r="E23" s="95">
        <v>0</v>
      </c>
      <c r="F23" s="95">
        <v>0.55000000000000004</v>
      </c>
      <c r="K23" s="194" t="s">
        <v>105</v>
      </c>
      <c r="L23" s="195"/>
      <c r="M23" s="198">
        <v>96999</v>
      </c>
      <c r="N23" s="199"/>
      <c r="O23" s="89">
        <v>19400</v>
      </c>
      <c r="P23" s="89">
        <v>19400</v>
      </c>
      <c r="Q23" s="89">
        <v>19400</v>
      </c>
      <c r="R23" s="89">
        <v>19400</v>
      </c>
      <c r="S23" s="89">
        <v>19399</v>
      </c>
      <c r="T23">
        <f>SUM(O23:S23)</f>
        <v>96999</v>
      </c>
    </row>
    <row r="24" spans="1:20" ht="15.95" thickBot="1">
      <c r="K24" s="194" t="s">
        <v>76</v>
      </c>
      <c r="L24" s="195"/>
      <c r="M24" s="200">
        <v>2044730</v>
      </c>
      <c r="N24" s="201"/>
      <c r="O24" s="65"/>
      <c r="P24" s="65"/>
      <c r="Q24" s="65"/>
      <c r="R24" s="65"/>
      <c r="S24" s="65"/>
      <c r="T24" s="123">
        <f>SUM(T4:T23)</f>
        <v>2044729</v>
      </c>
    </row>
    <row r="25" spans="1:20" ht="15">
      <c r="K25" s="94"/>
    </row>
    <row r="26" spans="1:20">
      <c r="N26" s="58" t="s">
        <v>100</v>
      </c>
      <c r="O26">
        <f>SUM(O4:O23)</f>
        <v>225894</v>
      </c>
      <c r="P26">
        <f t="shared" ref="P26:S26" si="1">SUM(P4:P23)</f>
        <v>732543</v>
      </c>
      <c r="Q26">
        <f t="shared" si="1"/>
        <v>525978</v>
      </c>
      <c r="R26">
        <f t="shared" si="1"/>
        <v>220900</v>
      </c>
      <c r="S26">
        <f t="shared" si="1"/>
        <v>339414</v>
      </c>
      <c r="T26" s="130">
        <f>SUM(O26:S26)</f>
        <v>2044729</v>
      </c>
    </row>
    <row r="27" spans="1:20">
      <c r="L27" s="103" t="s">
        <v>106</v>
      </c>
      <c r="M27" s="125">
        <f>SUM(N4:N21,M22,M23)</f>
        <v>2044729</v>
      </c>
    </row>
    <row r="28" spans="1:20">
      <c r="O28">
        <f>N20*0.12</f>
        <v>45851.159999999996</v>
      </c>
    </row>
    <row r="29" spans="1:20">
      <c r="O29" s="57">
        <f>1682730+M22+M23</f>
        <v>2044729</v>
      </c>
    </row>
    <row r="31" spans="1:20">
      <c r="O31" s="101">
        <f>N20-T20</f>
        <v>0</v>
      </c>
    </row>
    <row r="33" spans="1:1" ht="15.95">
      <c r="A33" s="96" t="s">
        <v>107</v>
      </c>
    </row>
  </sheetData>
  <mergeCells count="6">
    <mergeCell ref="K22:L22"/>
    <mergeCell ref="M22:N22"/>
    <mergeCell ref="K23:L23"/>
    <mergeCell ref="M23:N23"/>
    <mergeCell ref="K24:L24"/>
    <mergeCell ref="M24:N2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27"/>
  <sheetViews>
    <sheetView tabSelected="1" topLeftCell="D1" workbookViewId="0">
      <selection activeCell="O30" sqref="O30"/>
    </sheetView>
  </sheetViews>
  <sheetFormatPr defaultColWidth="8.85546875" defaultRowHeight="12.95"/>
  <cols>
    <col min="12" max="12" width="17.42578125" customWidth="1"/>
    <col min="13" max="13" width="16.7109375" customWidth="1"/>
    <col min="14" max="14" width="27.28515625" customWidth="1"/>
    <col min="15" max="15" width="17.28515625" customWidth="1"/>
    <col min="17" max="20" width="10.28515625" bestFit="1" customWidth="1"/>
    <col min="21" max="21" width="11.85546875" bestFit="1" customWidth="1"/>
  </cols>
  <sheetData>
    <row r="1" spans="1:21" ht="17.100000000000001" thickBot="1">
      <c r="A1" s="103" t="s">
        <v>73</v>
      </c>
      <c r="B1" t="s">
        <v>85</v>
      </c>
      <c r="C1" t="s">
        <v>86</v>
      </c>
      <c r="D1" t="s">
        <v>87</v>
      </c>
      <c r="E1" t="s">
        <v>88</v>
      </c>
      <c r="F1" t="s">
        <v>89</v>
      </c>
      <c r="L1" s="104" t="s">
        <v>73</v>
      </c>
      <c r="M1" s="105" t="s">
        <v>90</v>
      </c>
      <c r="N1" s="105" t="s">
        <v>91</v>
      </c>
      <c r="O1" s="105" t="s">
        <v>90</v>
      </c>
      <c r="P1" s="106" t="s">
        <v>92</v>
      </c>
      <c r="Q1" s="106" t="s">
        <v>93</v>
      </c>
      <c r="R1" s="106" t="s">
        <v>94</v>
      </c>
      <c r="S1" s="106" t="s">
        <v>95</v>
      </c>
      <c r="T1" s="106" t="s">
        <v>89</v>
      </c>
      <c r="U1" s="107" t="s">
        <v>108</v>
      </c>
    </row>
    <row r="2" spans="1:21" ht="17.100000000000001" thickBot="1">
      <c r="A2" t="s">
        <v>77</v>
      </c>
      <c r="B2" s="56">
        <v>0.25</v>
      </c>
      <c r="C2" s="56">
        <v>0.75</v>
      </c>
      <c r="D2">
        <v>0</v>
      </c>
      <c r="E2">
        <v>0</v>
      </c>
      <c r="F2">
        <v>0</v>
      </c>
      <c r="L2" s="206" t="s">
        <v>96</v>
      </c>
      <c r="M2" s="209">
        <v>86960</v>
      </c>
      <c r="N2" s="108" t="s">
        <v>77</v>
      </c>
      <c r="O2" s="109">
        <v>27431</v>
      </c>
      <c r="P2" s="110">
        <v>6857.75</v>
      </c>
      <c r="Q2" s="110">
        <v>20573.25</v>
      </c>
      <c r="R2" s="65"/>
      <c r="S2" s="65"/>
      <c r="T2" s="65"/>
      <c r="U2" s="110">
        <f>SUM(P2:Q2)</f>
        <v>27431</v>
      </c>
    </row>
    <row r="3" spans="1:21" ht="17.100000000000001" thickBot="1">
      <c r="A3" t="s">
        <v>13</v>
      </c>
      <c r="B3" s="56">
        <v>0</v>
      </c>
      <c r="C3" s="56">
        <v>0.4</v>
      </c>
      <c r="D3" s="56">
        <v>0.6</v>
      </c>
      <c r="E3" s="56">
        <v>0</v>
      </c>
      <c r="F3" s="56">
        <v>0</v>
      </c>
      <c r="L3" s="207"/>
      <c r="M3" s="210"/>
      <c r="N3" s="108" t="s">
        <v>13</v>
      </c>
      <c r="O3" s="109">
        <v>28455</v>
      </c>
      <c r="P3" s="65"/>
      <c r="Q3" s="111">
        <v>11382</v>
      </c>
      <c r="R3" s="111">
        <v>17073</v>
      </c>
      <c r="S3" s="65"/>
      <c r="T3" s="65"/>
      <c r="U3" s="111">
        <f>SUM(Q3:R3)</f>
        <v>28455</v>
      </c>
    </row>
    <row r="4" spans="1:21" ht="17.100000000000001" thickBot="1">
      <c r="A4" t="s">
        <v>15</v>
      </c>
      <c r="B4" s="56">
        <v>0</v>
      </c>
      <c r="C4" s="56">
        <v>0.3</v>
      </c>
      <c r="D4" s="56">
        <v>0.2</v>
      </c>
      <c r="E4" s="56">
        <v>0.3</v>
      </c>
      <c r="F4" s="56">
        <v>0.2</v>
      </c>
      <c r="L4" s="208"/>
      <c r="M4" s="211"/>
      <c r="N4" s="108" t="s">
        <v>15</v>
      </c>
      <c r="O4" s="109">
        <v>31075</v>
      </c>
      <c r="P4" s="110"/>
      <c r="Q4" s="110">
        <v>9322.5</v>
      </c>
      <c r="R4" s="65">
        <v>6215</v>
      </c>
      <c r="S4" s="110">
        <v>9322.5</v>
      </c>
      <c r="T4" s="110">
        <v>6215</v>
      </c>
      <c r="U4" s="110">
        <f>SUM(Q4:T4)</f>
        <v>31075</v>
      </c>
    </row>
    <row r="5" spans="1:21" ht="17.100000000000001" thickBot="1">
      <c r="A5" t="s">
        <v>21</v>
      </c>
      <c r="B5" s="56">
        <v>0.35</v>
      </c>
      <c r="C5" s="56">
        <v>0.4</v>
      </c>
      <c r="D5" s="56">
        <v>0.25</v>
      </c>
      <c r="E5" s="56">
        <v>0</v>
      </c>
      <c r="F5" s="56">
        <v>0</v>
      </c>
      <c r="L5" s="206" t="s">
        <v>19</v>
      </c>
      <c r="M5" s="209">
        <v>303905</v>
      </c>
      <c r="N5" s="108" t="s">
        <v>21</v>
      </c>
      <c r="O5" s="109">
        <v>5748</v>
      </c>
      <c r="P5" s="102">
        <v>2011.8</v>
      </c>
      <c r="Q5" s="102">
        <v>2299.1999999999998</v>
      </c>
      <c r="R5" s="102">
        <v>1437</v>
      </c>
      <c r="S5" s="65"/>
      <c r="T5" s="65"/>
      <c r="U5" s="111">
        <f>SUM(P5:R5)</f>
        <v>5748</v>
      </c>
    </row>
    <row r="6" spans="1:21" ht="17.100000000000001" thickBot="1">
      <c r="A6" t="s">
        <v>23</v>
      </c>
      <c r="B6" s="56">
        <v>0</v>
      </c>
      <c r="C6" s="56">
        <v>1</v>
      </c>
      <c r="D6" s="56">
        <v>0</v>
      </c>
      <c r="E6" s="56">
        <v>0</v>
      </c>
      <c r="F6" s="56">
        <v>0</v>
      </c>
      <c r="L6" s="207"/>
      <c r="M6" s="210"/>
      <c r="N6" s="108" t="s">
        <v>23</v>
      </c>
      <c r="O6" s="109">
        <v>8924</v>
      </c>
      <c r="P6" s="65"/>
      <c r="Q6" s="111">
        <v>8924</v>
      </c>
      <c r="R6" s="65"/>
      <c r="S6" s="65"/>
      <c r="T6" s="65"/>
      <c r="U6" s="111">
        <f>Q6</f>
        <v>8924</v>
      </c>
    </row>
    <row r="7" spans="1:21" ht="17.100000000000001" thickBot="1">
      <c r="A7" t="s">
        <v>25</v>
      </c>
      <c r="B7" s="56">
        <v>0</v>
      </c>
      <c r="C7" s="56">
        <v>1</v>
      </c>
      <c r="D7" s="56">
        <v>0</v>
      </c>
      <c r="E7" s="56">
        <v>0</v>
      </c>
      <c r="F7" s="56">
        <v>0</v>
      </c>
      <c r="L7" s="207"/>
      <c r="M7" s="210"/>
      <c r="N7" s="108" t="s">
        <v>25</v>
      </c>
      <c r="O7" s="109">
        <v>8924</v>
      </c>
      <c r="P7" s="65"/>
      <c r="Q7" s="111">
        <v>8924</v>
      </c>
      <c r="R7" s="65"/>
      <c r="S7" s="65"/>
      <c r="T7" s="65"/>
      <c r="U7" s="111">
        <f>Q7</f>
        <v>8924</v>
      </c>
    </row>
    <row r="8" spans="1:21" ht="17.100000000000001" thickBot="1">
      <c r="A8" t="s">
        <v>27</v>
      </c>
      <c r="B8" s="56">
        <v>0.08</v>
      </c>
      <c r="C8" s="56">
        <v>0.23</v>
      </c>
      <c r="D8" s="56">
        <v>0.23</v>
      </c>
      <c r="E8" s="56">
        <v>0.23</v>
      </c>
      <c r="F8" s="56">
        <v>0.23</v>
      </c>
      <c r="L8" s="207"/>
      <c r="M8" s="210"/>
      <c r="N8" s="108" t="s">
        <v>27</v>
      </c>
      <c r="O8" s="109">
        <v>50113</v>
      </c>
      <c r="P8" s="110">
        <v>4009.04</v>
      </c>
      <c r="Q8" s="110">
        <v>11525.99</v>
      </c>
      <c r="R8" s="65">
        <v>11525.99</v>
      </c>
      <c r="S8" s="110">
        <v>11525.99</v>
      </c>
      <c r="T8" s="110">
        <v>11525.99</v>
      </c>
      <c r="U8" s="110">
        <f>SUM(P8:T8)</f>
        <v>50112.999999999993</v>
      </c>
    </row>
    <row r="9" spans="1:21" ht="17.100000000000001" thickBot="1">
      <c r="A9" t="s">
        <v>29</v>
      </c>
      <c r="B9" s="56">
        <v>0</v>
      </c>
      <c r="C9" s="56">
        <v>0.5</v>
      </c>
      <c r="D9" s="56">
        <v>0.2</v>
      </c>
      <c r="E9" s="56">
        <v>0.2</v>
      </c>
      <c r="F9" s="56">
        <v>0.1</v>
      </c>
      <c r="L9" s="208"/>
      <c r="M9" s="211"/>
      <c r="N9" s="108" t="s">
        <v>29</v>
      </c>
      <c r="O9" s="109">
        <v>230196</v>
      </c>
      <c r="P9" s="65"/>
      <c r="Q9" s="111">
        <v>115098</v>
      </c>
      <c r="R9" s="110">
        <v>46039.199999999997</v>
      </c>
      <c r="S9" s="110">
        <v>46039.199999999997</v>
      </c>
      <c r="T9" s="110">
        <v>23019.599999999999</v>
      </c>
      <c r="U9" s="111">
        <f>SUM(Q9:T9)</f>
        <v>230196.00000000003</v>
      </c>
    </row>
    <row r="10" spans="1:21" ht="17.100000000000001" thickBot="1">
      <c r="A10" t="s">
        <v>35</v>
      </c>
      <c r="B10" s="56">
        <v>0.1</v>
      </c>
      <c r="C10" s="56">
        <v>0.7</v>
      </c>
      <c r="D10" s="56">
        <v>0.2</v>
      </c>
      <c r="E10" s="56">
        <v>0</v>
      </c>
      <c r="F10" s="56">
        <v>0</v>
      </c>
      <c r="L10" s="206" t="s">
        <v>49</v>
      </c>
      <c r="M10" s="209">
        <v>1221132</v>
      </c>
      <c r="N10" s="108" t="s">
        <v>35</v>
      </c>
      <c r="O10" s="109">
        <v>13259</v>
      </c>
      <c r="P10" s="102">
        <v>1325.9</v>
      </c>
      <c r="Q10" s="102">
        <v>9281.2999999999993</v>
      </c>
      <c r="R10" s="102">
        <v>2651.8</v>
      </c>
      <c r="S10" s="65"/>
      <c r="T10" s="65"/>
      <c r="U10" s="111">
        <f>SUM(P10:R10)</f>
        <v>13259</v>
      </c>
    </row>
    <row r="11" spans="1:21" ht="17.100000000000001" thickBot="1">
      <c r="A11" t="s">
        <v>37</v>
      </c>
      <c r="B11" s="56">
        <v>0</v>
      </c>
      <c r="C11" s="56">
        <v>0.1</v>
      </c>
      <c r="D11" s="56">
        <v>0.7</v>
      </c>
      <c r="E11" s="56">
        <v>0.2</v>
      </c>
      <c r="F11" s="56">
        <v>0</v>
      </c>
      <c r="L11" s="207"/>
      <c r="M11" s="210"/>
      <c r="N11" s="108" t="s">
        <v>37</v>
      </c>
      <c r="O11" s="109">
        <v>24691</v>
      </c>
      <c r="P11" s="65"/>
      <c r="Q11" s="102">
        <v>2469.1</v>
      </c>
      <c r="R11" s="102">
        <v>17283.7</v>
      </c>
      <c r="S11" s="102">
        <v>4938.2</v>
      </c>
      <c r="T11" s="65"/>
      <c r="U11" s="111">
        <f>SUM(Q11:S11)</f>
        <v>24691</v>
      </c>
    </row>
    <row r="12" spans="1:21" ht="17.100000000000001" thickBot="1">
      <c r="A12" t="s">
        <v>39</v>
      </c>
      <c r="B12" s="56">
        <v>0</v>
      </c>
      <c r="C12" s="56">
        <v>0.1</v>
      </c>
      <c r="D12" s="56">
        <v>0.7</v>
      </c>
      <c r="E12" s="56">
        <v>0.2</v>
      </c>
      <c r="F12" s="56">
        <v>0</v>
      </c>
      <c r="L12" s="207"/>
      <c r="M12" s="210"/>
      <c r="N12" s="108" t="s">
        <v>39</v>
      </c>
      <c r="O12" s="109">
        <v>13576</v>
      </c>
      <c r="P12" s="65"/>
      <c r="Q12" s="102">
        <v>1357.6</v>
      </c>
      <c r="R12" s="102">
        <v>9503.2000000000007</v>
      </c>
      <c r="S12" s="102">
        <v>2715.2</v>
      </c>
      <c r="T12" s="65"/>
      <c r="U12" s="111">
        <f>SUM(Q12:S12)</f>
        <v>13576</v>
      </c>
    </row>
    <row r="13" spans="1:21" ht="17.100000000000001" thickBot="1">
      <c r="A13" t="s">
        <v>41</v>
      </c>
      <c r="B13" s="56">
        <v>0</v>
      </c>
      <c r="C13" s="56">
        <v>1</v>
      </c>
      <c r="D13" s="56">
        <v>0</v>
      </c>
      <c r="E13" s="56">
        <v>0</v>
      </c>
      <c r="F13" s="56">
        <v>0</v>
      </c>
      <c r="L13" s="207"/>
      <c r="M13" s="210"/>
      <c r="N13" s="108" t="s">
        <v>41</v>
      </c>
      <c r="O13" s="109">
        <v>13259</v>
      </c>
      <c r="P13" s="65"/>
      <c r="Q13" s="111">
        <v>13259</v>
      </c>
      <c r="R13" s="65"/>
      <c r="S13" s="65"/>
      <c r="T13" s="65"/>
      <c r="U13" s="111">
        <f>Q13</f>
        <v>13259</v>
      </c>
    </row>
    <row r="14" spans="1:21" ht="17.100000000000001" thickBot="1">
      <c r="A14" t="s">
        <v>43</v>
      </c>
      <c r="B14" s="56">
        <v>1</v>
      </c>
      <c r="C14" s="56">
        <v>0</v>
      </c>
      <c r="D14" s="56">
        <v>0</v>
      </c>
      <c r="E14" s="56">
        <v>0</v>
      </c>
      <c r="F14" s="56">
        <v>0</v>
      </c>
      <c r="L14" s="207"/>
      <c r="M14" s="210"/>
      <c r="N14" s="108" t="s">
        <v>43</v>
      </c>
      <c r="O14" s="109">
        <v>14211</v>
      </c>
      <c r="P14" s="111">
        <v>14211</v>
      </c>
      <c r="Q14" s="65"/>
      <c r="R14" s="65"/>
      <c r="S14" s="65"/>
      <c r="T14" s="65"/>
      <c r="U14" s="111">
        <f>P14</f>
        <v>14211</v>
      </c>
    </row>
    <row r="15" spans="1:21" ht="17.100000000000001" thickBot="1">
      <c r="A15" t="s">
        <v>45</v>
      </c>
      <c r="B15" s="56">
        <v>0.12</v>
      </c>
      <c r="C15" s="56">
        <v>0.22</v>
      </c>
      <c r="D15" s="56">
        <v>0.22</v>
      </c>
      <c r="E15" s="56">
        <v>0.22</v>
      </c>
      <c r="F15" s="56">
        <v>0.22</v>
      </c>
      <c r="L15" s="207"/>
      <c r="M15" s="210"/>
      <c r="N15" s="108" t="s">
        <v>45</v>
      </c>
      <c r="O15" s="109">
        <v>18517</v>
      </c>
      <c r="P15" s="102">
        <v>2222.04</v>
      </c>
      <c r="Q15" s="102">
        <v>4073.74</v>
      </c>
      <c r="R15" s="102">
        <v>4073.74</v>
      </c>
      <c r="S15" s="102">
        <v>4073.74</v>
      </c>
      <c r="T15" s="102">
        <v>4073.74</v>
      </c>
      <c r="U15" s="111">
        <f>SUM(P15:T15)</f>
        <v>18517</v>
      </c>
    </row>
    <row r="16" spans="1:21" ht="17.100000000000001" thickBot="1">
      <c r="A16" t="s">
        <v>47</v>
      </c>
      <c r="B16" s="56">
        <v>0</v>
      </c>
      <c r="C16" s="56">
        <v>0.5</v>
      </c>
      <c r="D16" s="56">
        <v>0.25</v>
      </c>
      <c r="E16" s="56">
        <v>0.15</v>
      </c>
      <c r="F16" s="56">
        <v>0.1</v>
      </c>
      <c r="L16" s="208"/>
      <c r="M16" s="211"/>
      <c r="N16" s="108" t="s">
        <v>47</v>
      </c>
      <c r="O16" s="109">
        <v>1123619</v>
      </c>
      <c r="P16" s="65"/>
      <c r="Q16" s="110">
        <v>561809.5</v>
      </c>
      <c r="R16" s="110">
        <v>280904.75</v>
      </c>
      <c r="S16" s="110">
        <v>168542.85</v>
      </c>
      <c r="T16" s="110">
        <v>112361.9</v>
      </c>
      <c r="U16" s="110">
        <f>SUM(Q16:T16)</f>
        <v>1123619</v>
      </c>
    </row>
    <row r="17" spans="1:21" ht="17.100000000000001" thickBot="1">
      <c r="A17" t="s">
        <v>53</v>
      </c>
      <c r="B17" s="56">
        <v>0.12</v>
      </c>
      <c r="C17" s="56">
        <v>0.22</v>
      </c>
      <c r="D17" s="56">
        <v>0.22</v>
      </c>
      <c r="E17" s="56">
        <v>0.22</v>
      </c>
      <c r="F17" s="56">
        <v>0.22</v>
      </c>
      <c r="L17" s="206" t="s">
        <v>59</v>
      </c>
      <c r="M17" s="209">
        <v>77212</v>
      </c>
      <c r="N17" s="108" t="s">
        <v>53</v>
      </c>
      <c r="O17" s="109">
        <v>34973</v>
      </c>
      <c r="P17" s="110">
        <v>4196.76</v>
      </c>
      <c r="Q17" s="110">
        <v>7694.06</v>
      </c>
      <c r="R17" s="110">
        <v>7694.06</v>
      </c>
      <c r="S17" s="110">
        <v>7694.06</v>
      </c>
      <c r="T17" s="110">
        <v>7694.06</v>
      </c>
      <c r="U17" s="110">
        <f>SUM(P17:T17)</f>
        <v>34973</v>
      </c>
    </row>
    <row r="18" spans="1:21" ht="17.100000000000001" thickBot="1">
      <c r="A18" t="s">
        <v>55</v>
      </c>
      <c r="B18" s="56">
        <v>0.12</v>
      </c>
      <c r="C18" s="56">
        <v>0.22</v>
      </c>
      <c r="D18" s="56">
        <v>0.22</v>
      </c>
      <c r="E18" s="56">
        <v>0.22</v>
      </c>
      <c r="F18" s="56">
        <v>0.22</v>
      </c>
      <c r="L18" s="207"/>
      <c r="M18" s="210"/>
      <c r="N18" s="108" t="s">
        <v>55</v>
      </c>
      <c r="O18" s="109">
        <v>17570</v>
      </c>
      <c r="P18" s="102">
        <v>2108.4</v>
      </c>
      <c r="Q18" s="102">
        <v>3865.4</v>
      </c>
      <c r="R18" s="102">
        <v>3865.4</v>
      </c>
      <c r="S18" s="102">
        <v>3865.4</v>
      </c>
      <c r="T18" s="102">
        <v>3865.4</v>
      </c>
      <c r="U18" s="111">
        <f>SUM(P18:T18)</f>
        <v>17570</v>
      </c>
    </row>
    <row r="19" spans="1:21" ht="17.100000000000001" thickBot="1">
      <c r="A19" t="s">
        <v>57</v>
      </c>
      <c r="B19" s="56">
        <v>0.12</v>
      </c>
      <c r="C19" s="56">
        <v>0.22</v>
      </c>
      <c r="D19" s="56">
        <v>0.22</v>
      </c>
      <c r="E19" s="56">
        <v>0.22</v>
      </c>
      <c r="F19" s="56">
        <v>0.22</v>
      </c>
      <c r="L19" s="208"/>
      <c r="M19" s="211"/>
      <c r="N19" s="108" t="s">
        <v>57</v>
      </c>
      <c r="O19" s="109">
        <v>24669</v>
      </c>
      <c r="P19" s="110">
        <v>2960.28</v>
      </c>
      <c r="Q19" s="110">
        <v>5427.18</v>
      </c>
      <c r="R19" s="110">
        <v>5427.18</v>
      </c>
      <c r="S19" s="110">
        <v>5427.18</v>
      </c>
      <c r="T19" s="110">
        <v>5427.18</v>
      </c>
      <c r="U19" s="110">
        <f>SUM(P19:T19)</f>
        <v>24669</v>
      </c>
    </row>
    <row r="20" spans="1:21" ht="17.100000000000001" thickBot="1">
      <c r="A20" t="s">
        <v>63</v>
      </c>
      <c r="B20" s="56">
        <v>0.2</v>
      </c>
      <c r="C20" s="56">
        <v>0.2</v>
      </c>
      <c r="D20" s="56">
        <v>0.2</v>
      </c>
      <c r="E20" s="56">
        <v>0.2</v>
      </c>
      <c r="F20" s="56">
        <v>0.2</v>
      </c>
      <c r="K20">
        <v>5.2</v>
      </c>
      <c r="L20" s="202" t="s">
        <v>97</v>
      </c>
      <c r="M20" s="203"/>
      <c r="N20" s="212">
        <v>22872</v>
      </c>
      <c r="O20" s="213"/>
      <c r="P20" s="65"/>
      <c r="Q20" s="65"/>
      <c r="R20" s="102">
        <v>10292.4</v>
      </c>
      <c r="S20" s="102"/>
      <c r="T20" s="102">
        <v>12579.6</v>
      </c>
      <c r="U20" s="111">
        <f>SUM(R20:T20)</f>
        <v>22872</v>
      </c>
    </row>
    <row r="21" spans="1:21" ht="17.100000000000001" thickBot="1">
      <c r="A21" t="s">
        <v>65</v>
      </c>
      <c r="B21" s="56">
        <v>0</v>
      </c>
      <c r="C21" s="56">
        <v>0</v>
      </c>
      <c r="D21" s="56">
        <v>0.45</v>
      </c>
      <c r="E21" s="56">
        <v>0</v>
      </c>
      <c r="F21" s="56">
        <v>0.55000000000000004</v>
      </c>
      <c r="K21">
        <v>5.0999999999999996</v>
      </c>
      <c r="L21" s="202" t="s">
        <v>98</v>
      </c>
      <c r="M21" s="203"/>
      <c r="N21" s="212">
        <v>73041</v>
      </c>
      <c r="O21" s="213"/>
      <c r="P21" s="102">
        <v>14608.2</v>
      </c>
      <c r="Q21" s="102">
        <v>14608.2</v>
      </c>
      <c r="R21" s="102">
        <v>14608.2</v>
      </c>
      <c r="S21" s="102">
        <v>14608.2</v>
      </c>
      <c r="T21" s="102">
        <v>14608.2</v>
      </c>
      <c r="U21" s="111">
        <f>SUM(P21:T21)</f>
        <v>73041</v>
      </c>
    </row>
    <row r="22" spans="1:21" ht="17.100000000000001" thickBot="1">
      <c r="L22" s="202" t="s">
        <v>76</v>
      </c>
      <c r="M22" s="203"/>
      <c r="N22" s="204" t="s">
        <v>109</v>
      </c>
      <c r="O22" s="205"/>
      <c r="P22" s="65"/>
      <c r="Q22" s="65"/>
      <c r="R22" s="65"/>
      <c r="S22" s="65"/>
      <c r="T22" s="65"/>
      <c r="U22" s="128">
        <f>SUM(U2:U21)</f>
        <v>1785123</v>
      </c>
    </row>
    <row r="23" spans="1:21">
      <c r="L23" s="112"/>
    </row>
    <row r="24" spans="1:21">
      <c r="O24" s="103" t="s">
        <v>100</v>
      </c>
      <c r="P24" s="83">
        <f>SUM(P2:P21)</f>
        <v>54511.17</v>
      </c>
      <c r="Q24" s="83">
        <f t="shared" ref="Q24:T24" si="0">SUM(Q2:Q21)</f>
        <v>811894.02</v>
      </c>
      <c r="R24" s="83">
        <f t="shared" si="0"/>
        <v>438594.62000000005</v>
      </c>
      <c r="S24" s="83">
        <f t="shared" si="0"/>
        <v>278752.52</v>
      </c>
      <c r="T24" s="83">
        <f t="shared" si="0"/>
        <v>201370.66999999998</v>
      </c>
      <c r="U24" s="127">
        <f>SUM(P24:T24)</f>
        <v>1785123</v>
      </c>
    </row>
    <row r="27" spans="1:21">
      <c r="M27" s="126" t="s">
        <v>110</v>
      </c>
      <c r="N27" s="124">
        <f>SUM(O2:O19,N20,N21)</f>
        <v>1785123</v>
      </c>
    </row>
  </sheetData>
  <mergeCells count="14">
    <mergeCell ref="L2:L4"/>
    <mergeCell ref="M2:M4"/>
    <mergeCell ref="L5:L9"/>
    <mergeCell ref="M5:M9"/>
    <mergeCell ref="L10:L16"/>
    <mergeCell ref="M10:M16"/>
    <mergeCell ref="L22:M22"/>
    <mergeCell ref="N22:O22"/>
    <mergeCell ref="L17:L19"/>
    <mergeCell ref="M17:M19"/>
    <mergeCell ref="L20:M20"/>
    <mergeCell ref="N20:O20"/>
    <mergeCell ref="L21:M21"/>
    <mergeCell ref="N21:O21"/>
  </mergeCells>
  <pageMargins left="0.7" right="0.7" top="0.75" bottom="0.75" header="0.3" footer="0.3"/>
  <pageSetup paperSize="9" orientation="portrait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28"/>
  <sheetViews>
    <sheetView topLeftCell="E1" zoomScale="90" zoomScaleNormal="90" workbookViewId="0">
      <selection activeCell="L1" sqref="L1"/>
    </sheetView>
  </sheetViews>
  <sheetFormatPr defaultColWidth="8.85546875" defaultRowHeight="12.95"/>
  <cols>
    <col min="12" max="12" width="20.85546875" customWidth="1"/>
    <col min="13" max="13" width="10.140625" bestFit="1" customWidth="1"/>
    <col min="14" max="15" width="18.42578125" customWidth="1"/>
    <col min="16" max="16" width="11.42578125" bestFit="1" customWidth="1"/>
    <col min="17" max="20" width="12.85546875" bestFit="1" customWidth="1"/>
    <col min="21" max="21" width="12.7109375" bestFit="1" customWidth="1"/>
  </cols>
  <sheetData>
    <row r="1" spans="1:21" ht="35.1" thickBot="1">
      <c r="B1" t="s">
        <v>85</v>
      </c>
      <c r="C1" t="s">
        <v>86</v>
      </c>
      <c r="D1" t="s">
        <v>87</v>
      </c>
      <c r="E1" t="s">
        <v>88</v>
      </c>
      <c r="F1" t="s">
        <v>89</v>
      </c>
      <c r="L1" s="113"/>
      <c r="M1" s="114" t="s">
        <v>90</v>
      </c>
      <c r="N1" s="114" t="s">
        <v>91</v>
      </c>
      <c r="O1" s="115" t="s">
        <v>90</v>
      </c>
      <c r="P1" s="116" t="s">
        <v>92</v>
      </c>
      <c r="Q1" s="116" t="s">
        <v>93</v>
      </c>
      <c r="R1" s="116" t="s">
        <v>94</v>
      </c>
      <c r="S1" s="116" t="s">
        <v>95</v>
      </c>
      <c r="T1" s="116" t="s">
        <v>89</v>
      </c>
    </row>
    <row r="2" spans="1:21" ht="18" thickBot="1">
      <c r="A2" t="s">
        <v>77</v>
      </c>
      <c r="B2" s="56">
        <v>0.25</v>
      </c>
      <c r="C2" s="56">
        <v>0.75</v>
      </c>
      <c r="D2">
        <v>0</v>
      </c>
      <c r="E2">
        <v>0</v>
      </c>
      <c r="F2">
        <v>0</v>
      </c>
      <c r="L2" s="214" t="s">
        <v>96</v>
      </c>
      <c r="M2" s="217">
        <v>80960</v>
      </c>
      <c r="N2" s="117" t="s">
        <v>77</v>
      </c>
      <c r="O2" s="118">
        <v>25431</v>
      </c>
      <c r="P2" s="102">
        <v>6357.75</v>
      </c>
      <c r="Q2" s="102">
        <v>19073.25</v>
      </c>
      <c r="R2" s="119"/>
      <c r="S2" s="119"/>
      <c r="T2" s="119"/>
      <c r="U2" s="57">
        <f>P2+Q2</f>
        <v>25431</v>
      </c>
    </row>
    <row r="3" spans="1:21" ht="18" thickBot="1">
      <c r="A3" t="s">
        <v>13</v>
      </c>
      <c r="B3" s="56">
        <v>0</v>
      </c>
      <c r="C3" s="56">
        <v>0.4</v>
      </c>
      <c r="D3" s="56">
        <v>0.6</v>
      </c>
      <c r="E3" s="56">
        <v>0</v>
      </c>
      <c r="F3" s="56">
        <v>0</v>
      </c>
      <c r="L3" s="215"/>
      <c r="M3" s="218"/>
      <c r="N3" s="117" t="s">
        <v>13</v>
      </c>
      <c r="O3" s="118">
        <v>26455</v>
      </c>
      <c r="P3" s="119"/>
      <c r="Q3" s="102">
        <v>10582</v>
      </c>
      <c r="R3" s="102">
        <v>15873</v>
      </c>
      <c r="S3" s="119"/>
      <c r="T3" s="119"/>
      <c r="U3" s="57">
        <f>Q3+R3</f>
        <v>26455</v>
      </c>
    </row>
    <row r="4" spans="1:21" ht="18" thickBot="1">
      <c r="A4" t="s">
        <v>15</v>
      </c>
      <c r="B4" s="56">
        <v>0</v>
      </c>
      <c r="C4" s="56">
        <v>0.3</v>
      </c>
      <c r="D4" s="56">
        <v>0.2</v>
      </c>
      <c r="E4" s="56">
        <v>0.3</v>
      </c>
      <c r="F4" s="56">
        <v>0.2</v>
      </c>
      <c r="L4" s="216"/>
      <c r="M4" s="219"/>
      <c r="N4" s="117" t="s">
        <v>15</v>
      </c>
      <c r="O4" s="118">
        <v>29075</v>
      </c>
      <c r="P4" s="119"/>
      <c r="Q4" s="102">
        <v>8722.5</v>
      </c>
      <c r="R4" s="102">
        <v>5815</v>
      </c>
      <c r="S4" s="102">
        <v>8722.5</v>
      </c>
      <c r="T4" s="102">
        <v>5815</v>
      </c>
      <c r="U4" s="57">
        <f>SUM(Q4:T4)</f>
        <v>29075</v>
      </c>
    </row>
    <row r="5" spans="1:21" ht="18" thickBot="1">
      <c r="A5" t="s">
        <v>21</v>
      </c>
      <c r="B5" s="56">
        <v>0.35</v>
      </c>
      <c r="C5" s="56">
        <v>0.4</v>
      </c>
      <c r="D5" s="56">
        <v>0.25</v>
      </c>
      <c r="E5" s="56">
        <v>0</v>
      </c>
      <c r="F5" s="56">
        <v>0</v>
      </c>
      <c r="L5" s="214" t="s">
        <v>19</v>
      </c>
      <c r="M5" s="217">
        <v>299905</v>
      </c>
      <c r="N5" s="117" t="s">
        <v>21</v>
      </c>
      <c r="O5" s="118">
        <v>5748</v>
      </c>
      <c r="P5" s="102">
        <v>2011.8</v>
      </c>
      <c r="Q5" s="102">
        <v>2299.1999999999998</v>
      </c>
      <c r="R5" s="102">
        <v>1437</v>
      </c>
      <c r="S5" s="102"/>
      <c r="T5" s="102"/>
      <c r="U5" s="57">
        <f>SUM(P5:R5)</f>
        <v>5748</v>
      </c>
    </row>
    <row r="6" spans="1:21" ht="18" thickBot="1">
      <c r="A6" t="s">
        <v>23</v>
      </c>
      <c r="B6" s="56">
        <v>0</v>
      </c>
      <c r="C6" s="56">
        <v>1</v>
      </c>
      <c r="D6" s="56">
        <v>0</v>
      </c>
      <c r="E6" s="56">
        <v>0</v>
      </c>
      <c r="F6" s="56">
        <v>0</v>
      </c>
      <c r="L6" s="215"/>
      <c r="M6" s="218"/>
      <c r="N6" s="117" t="s">
        <v>23</v>
      </c>
      <c r="O6" s="118">
        <v>8924</v>
      </c>
      <c r="P6" s="102"/>
      <c r="Q6" s="102">
        <v>8924</v>
      </c>
      <c r="R6" s="102"/>
      <c r="S6" s="102"/>
      <c r="T6" s="102"/>
      <c r="U6" s="57">
        <f>Q6</f>
        <v>8924</v>
      </c>
    </row>
    <row r="7" spans="1:21" ht="18" thickBot="1">
      <c r="A7" t="s">
        <v>25</v>
      </c>
      <c r="B7" s="56">
        <v>0</v>
      </c>
      <c r="C7" s="56">
        <v>1</v>
      </c>
      <c r="D7" s="56">
        <v>0</v>
      </c>
      <c r="E7" s="56">
        <v>0</v>
      </c>
      <c r="F7" s="56">
        <v>0</v>
      </c>
      <c r="L7" s="215"/>
      <c r="M7" s="218"/>
      <c r="N7" s="117" t="s">
        <v>25</v>
      </c>
      <c r="O7" s="118">
        <v>8924</v>
      </c>
      <c r="P7" s="102"/>
      <c r="Q7" s="102">
        <v>8924</v>
      </c>
      <c r="R7" s="102"/>
      <c r="S7" s="102"/>
      <c r="T7" s="102"/>
      <c r="U7" s="57">
        <f>Q7</f>
        <v>8924</v>
      </c>
    </row>
    <row r="8" spans="1:21" ht="18" thickBot="1">
      <c r="A8" t="s">
        <v>27</v>
      </c>
      <c r="B8" s="56">
        <v>0.08</v>
      </c>
      <c r="C8" s="56">
        <v>0.23</v>
      </c>
      <c r="D8" s="56">
        <v>0.23</v>
      </c>
      <c r="E8" s="56">
        <v>0.23</v>
      </c>
      <c r="F8" s="56">
        <v>0.23</v>
      </c>
      <c r="L8" s="215"/>
      <c r="M8" s="218"/>
      <c r="N8" s="117" t="s">
        <v>27</v>
      </c>
      <c r="O8" s="118">
        <v>48113</v>
      </c>
      <c r="P8" s="102">
        <v>3849.04</v>
      </c>
      <c r="Q8" s="102">
        <v>11065.99</v>
      </c>
      <c r="R8" s="102">
        <v>11065.99</v>
      </c>
      <c r="S8" s="102">
        <v>11065.99</v>
      </c>
      <c r="T8" s="102">
        <v>11065.99</v>
      </c>
      <c r="U8" s="57">
        <f>SUM(P8:T8)</f>
        <v>48112.999999999993</v>
      </c>
    </row>
    <row r="9" spans="1:21" ht="18" thickBot="1">
      <c r="A9" t="s">
        <v>29</v>
      </c>
      <c r="B9" s="56">
        <v>0</v>
      </c>
      <c r="C9" s="56">
        <v>0.5</v>
      </c>
      <c r="D9" s="56">
        <v>0.2</v>
      </c>
      <c r="E9" s="56">
        <v>0.2</v>
      </c>
      <c r="F9" s="56">
        <v>0.1</v>
      </c>
      <c r="L9" s="216"/>
      <c r="M9" s="219"/>
      <c r="N9" s="117" t="s">
        <v>29</v>
      </c>
      <c r="O9" s="118">
        <v>228196</v>
      </c>
      <c r="P9" s="102"/>
      <c r="Q9" s="102">
        <v>114098</v>
      </c>
      <c r="R9" s="102">
        <v>45639.199999999997</v>
      </c>
      <c r="S9" s="102">
        <v>45639.199999999997</v>
      </c>
      <c r="T9" s="102">
        <v>22819.599999999999</v>
      </c>
      <c r="U9" s="57">
        <f>SUM(Q9:T9)</f>
        <v>228196.00000000003</v>
      </c>
    </row>
    <row r="10" spans="1:21" ht="18" thickBot="1">
      <c r="A10" t="s">
        <v>35</v>
      </c>
      <c r="B10" s="56">
        <v>0.1</v>
      </c>
      <c r="C10" s="56">
        <v>0.7</v>
      </c>
      <c r="D10" s="56">
        <v>0.2</v>
      </c>
      <c r="E10" s="56">
        <v>0</v>
      </c>
      <c r="F10" s="56">
        <v>0</v>
      </c>
      <c r="L10" s="214" t="s">
        <v>49</v>
      </c>
      <c r="M10" s="217">
        <v>1214132</v>
      </c>
      <c r="N10" s="117" t="s">
        <v>35</v>
      </c>
      <c r="O10" s="118">
        <v>13259</v>
      </c>
      <c r="P10" s="102">
        <v>1325.9</v>
      </c>
      <c r="Q10" s="102">
        <v>9281.2999999999993</v>
      </c>
      <c r="R10" s="102">
        <v>2651.8</v>
      </c>
      <c r="S10" s="102"/>
      <c r="T10" s="102"/>
      <c r="U10" s="57">
        <f>SUM(P10:R10)</f>
        <v>13259</v>
      </c>
    </row>
    <row r="11" spans="1:21" ht="18" thickBot="1">
      <c r="A11" t="s">
        <v>37</v>
      </c>
      <c r="B11" s="56">
        <v>0</v>
      </c>
      <c r="C11" s="56">
        <v>0.1</v>
      </c>
      <c r="D11" s="56">
        <v>0.7</v>
      </c>
      <c r="E11" s="56">
        <v>0.2</v>
      </c>
      <c r="F11" s="56">
        <v>0</v>
      </c>
      <c r="L11" s="215"/>
      <c r="M11" s="218"/>
      <c r="N11" s="117" t="s">
        <v>37</v>
      </c>
      <c r="O11" s="118">
        <v>24691</v>
      </c>
      <c r="P11" s="102"/>
      <c r="Q11" s="102">
        <v>2469.1</v>
      </c>
      <c r="R11" s="102">
        <v>17283.7</v>
      </c>
      <c r="S11" s="102">
        <v>4938.2</v>
      </c>
      <c r="T11" s="102"/>
      <c r="U11" s="57">
        <f>SUM(Q11:S11)</f>
        <v>24691</v>
      </c>
    </row>
    <row r="12" spans="1:21" ht="18" thickBot="1">
      <c r="A12" t="s">
        <v>39</v>
      </c>
      <c r="B12" s="56">
        <v>0</v>
      </c>
      <c r="C12" s="56">
        <v>0.1</v>
      </c>
      <c r="D12" s="56">
        <v>0.7</v>
      </c>
      <c r="E12" s="56">
        <v>0.2</v>
      </c>
      <c r="F12" s="56">
        <v>0</v>
      </c>
      <c r="L12" s="215"/>
      <c r="M12" s="218"/>
      <c r="N12" s="117" t="s">
        <v>39</v>
      </c>
      <c r="O12" s="118">
        <v>13576</v>
      </c>
      <c r="P12" s="102"/>
      <c r="Q12" s="102">
        <v>1357.6</v>
      </c>
      <c r="R12" s="102">
        <v>9503.2000000000007</v>
      </c>
      <c r="S12" s="102">
        <v>2715.2</v>
      </c>
      <c r="T12" s="102"/>
      <c r="U12" s="57">
        <f>SUM(Q12:S12)</f>
        <v>13576</v>
      </c>
    </row>
    <row r="13" spans="1:21" ht="18" thickBot="1">
      <c r="A13" t="s">
        <v>41</v>
      </c>
      <c r="B13" s="56">
        <v>0</v>
      </c>
      <c r="C13" s="56">
        <v>1</v>
      </c>
      <c r="D13" s="56">
        <v>0</v>
      </c>
      <c r="E13" s="56">
        <v>0</v>
      </c>
      <c r="F13" s="56">
        <v>0</v>
      </c>
      <c r="L13" s="215"/>
      <c r="M13" s="218"/>
      <c r="N13" s="117" t="s">
        <v>41</v>
      </c>
      <c r="O13" s="118">
        <v>13259</v>
      </c>
      <c r="P13" s="102"/>
      <c r="Q13" s="102">
        <v>13259</v>
      </c>
      <c r="R13" s="102"/>
      <c r="S13" s="102"/>
      <c r="T13" s="102"/>
      <c r="U13" s="57">
        <f>Q13</f>
        <v>13259</v>
      </c>
    </row>
    <row r="14" spans="1:21" ht="18" thickBot="1">
      <c r="A14" t="s">
        <v>43</v>
      </c>
      <c r="B14" s="56">
        <v>1</v>
      </c>
      <c r="C14" s="56">
        <v>0</v>
      </c>
      <c r="D14" s="56">
        <v>0</v>
      </c>
      <c r="E14" s="56">
        <v>0</v>
      </c>
      <c r="F14" s="56">
        <v>0</v>
      </c>
      <c r="L14" s="215"/>
      <c r="M14" s="218"/>
      <c r="N14" s="117" t="s">
        <v>43</v>
      </c>
      <c r="O14" s="118">
        <v>14211</v>
      </c>
      <c r="P14" s="102">
        <v>14211</v>
      </c>
      <c r="Q14" s="102"/>
      <c r="R14" s="102"/>
      <c r="S14" s="102"/>
      <c r="T14" s="102"/>
      <c r="U14" s="57">
        <f>P14</f>
        <v>14211</v>
      </c>
    </row>
    <row r="15" spans="1:21" ht="18" thickBot="1">
      <c r="A15" t="s">
        <v>45</v>
      </c>
      <c r="B15" s="56">
        <v>0.12</v>
      </c>
      <c r="C15" s="56">
        <v>0.22</v>
      </c>
      <c r="D15" s="56">
        <v>0.22</v>
      </c>
      <c r="E15" s="56">
        <v>0.22</v>
      </c>
      <c r="F15" s="56">
        <v>0.22</v>
      </c>
      <c r="L15" s="215"/>
      <c r="M15" s="218"/>
      <c r="N15" s="117" t="s">
        <v>45</v>
      </c>
      <c r="O15" s="118">
        <v>18517</v>
      </c>
      <c r="P15" s="102">
        <v>2222.04</v>
      </c>
      <c r="Q15" s="102">
        <v>4073.74</v>
      </c>
      <c r="R15" s="102">
        <v>4073.74</v>
      </c>
      <c r="S15" s="102">
        <v>4073.74</v>
      </c>
      <c r="T15" s="102">
        <v>4073.74</v>
      </c>
      <c r="U15" s="57">
        <f>SUM(P15:T15)</f>
        <v>18517</v>
      </c>
    </row>
    <row r="16" spans="1:21" ht="18" thickBot="1">
      <c r="A16" t="s">
        <v>47</v>
      </c>
      <c r="B16" s="56">
        <v>0</v>
      </c>
      <c r="C16" s="56">
        <v>0.5</v>
      </c>
      <c r="D16" s="56">
        <v>0.25</v>
      </c>
      <c r="E16" s="56">
        <v>0.15</v>
      </c>
      <c r="F16" s="56">
        <v>0.1</v>
      </c>
      <c r="L16" s="216"/>
      <c r="M16" s="219"/>
      <c r="N16" s="117" t="s">
        <v>47</v>
      </c>
      <c r="O16" s="118">
        <v>1116619</v>
      </c>
      <c r="P16" s="102"/>
      <c r="Q16" s="102">
        <v>558309.5</v>
      </c>
      <c r="R16" s="102">
        <v>279154.75</v>
      </c>
      <c r="S16" s="102">
        <v>167492.85</v>
      </c>
      <c r="T16" s="102">
        <v>111661.9</v>
      </c>
      <c r="U16" s="57">
        <f>SUM(Q16:T16)</f>
        <v>1116619</v>
      </c>
    </row>
    <row r="17" spans="1:21" ht="18" thickBot="1">
      <c r="A17" t="s">
        <v>53</v>
      </c>
      <c r="B17" s="56">
        <v>0.12</v>
      </c>
      <c r="C17" s="56">
        <v>0.22</v>
      </c>
      <c r="D17" s="56">
        <v>0.22</v>
      </c>
      <c r="E17" s="56">
        <v>0.22</v>
      </c>
      <c r="F17" s="56">
        <v>0.22</v>
      </c>
      <c r="L17" s="214" t="s">
        <v>59</v>
      </c>
      <c r="M17" s="217">
        <v>74212</v>
      </c>
      <c r="N17" s="117" t="s">
        <v>53</v>
      </c>
      <c r="O17" s="118">
        <v>30973</v>
      </c>
      <c r="P17" s="102">
        <v>3716.76</v>
      </c>
      <c r="Q17" s="102">
        <v>6814.06</v>
      </c>
      <c r="R17" s="102">
        <v>6814.06</v>
      </c>
      <c r="S17" s="102">
        <v>6814.06</v>
      </c>
      <c r="T17" s="102">
        <v>6814.06</v>
      </c>
      <c r="U17" s="57">
        <f>SUM(P17:T17)</f>
        <v>30973.000000000004</v>
      </c>
    </row>
    <row r="18" spans="1:21" ht="18" thickBot="1">
      <c r="A18" t="s">
        <v>55</v>
      </c>
      <c r="B18" s="56">
        <v>0.12</v>
      </c>
      <c r="C18" s="56">
        <v>0.22</v>
      </c>
      <c r="D18" s="56">
        <v>0.22</v>
      </c>
      <c r="E18" s="56">
        <v>0.22</v>
      </c>
      <c r="F18" s="56">
        <v>0.22</v>
      </c>
      <c r="L18" s="215"/>
      <c r="M18" s="218"/>
      <c r="N18" s="117" t="s">
        <v>55</v>
      </c>
      <c r="O18" s="118">
        <v>17570</v>
      </c>
      <c r="P18" s="102">
        <v>2108.4</v>
      </c>
      <c r="Q18" s="102">
        <v>3865.4</v>
      </c>
      <c r="R18" s="102">
        <v>3865.4</v>
      </c>
      <c r="S18" s="102">
        <v>3865.4</v>
      </c>
      <c r="T18" s="102">
        <v>3865.4</v>
      </c>
      <c r="U18" s="57">
        <f>SUM(P18:T18)</f>
        <v>17570</v>
      </c>
    </row>
    <row r="19" spans="1:21" ht="18" thickBot="1">
      <c r="A19" t="s">
        <v>57</v>
      </c>
      <c r="B19" s="56">
        <v>0.12</v>
      </c>
      <c r="C19" s="56">
        <v>0.22</v>
      </c>
      <c r="D19" s="56">
        <v>0.22</v>
      </c>
      <c r="E19" s="56">
        <v>0.22</v>
      </c>
      <c r="F19" s="56">
        <v>0.22</v>
      </c>
      <c r="L19" s="216"/>
      <c r="M19" s="219"/>
      <c r="N19" s="117" t="s">
        <v>57</v>
      </c>
      <c r="O19" s="118">
        <v>25669</v>
      </c>
      <c r="P19" s="102">
        <v>3080.28</v>
      </c>
      <c r="Q19" s="102">
        <v>5647.18</v>
      </c>
      <c r="R19" s="102">
        <v>5647.18</v>
      </c>
      <c r="S19" s="102">
        <v>5647.18</v>
      </c>
      <c r="T19" s="102">
        <v>5647.18</v>
      </c>
      <c r="U19" s="57">
        <f>SUM(P19:T19)</f>
        <v>25669</v>
      </c>
    </row>
    <row r="20" spans="1:21" ht="17.100000000000001" thickBot="1">
      <c r="A20" t="s">
        <v>63</v>
      </c>
      <c r="B20" s="56">
        <v>0.2</v>
      </c>
      <c r="C20" s="56">
        <v>0.2</v>
      </c>
      <c r="D20" s="56">
        <v>0.2</v>
      </c>
      <c r="E20" s="56">
        <v>0.2</v>
      </c>
      <c r="F20" s="56">
        <v>0.2</v>
      </c>
      <c r="K20">
        <v>5.2</v>
      </c>
      <c r="L20" s="202" t="s">
        <v>111</v>
      </c>
      <c r="M20" s="203"/>
      <c r="N20" s="212">
        <v>22872</v>
      </c>
      <c r="O20" s="213"/>
      <c r="P20" s="102"/>
      <c r="Q20" s="102"/>
      <c r="R20" s="102">
        <v>10292.4</v>
      </c>
      <c r="S20" s="102"/>
      <c r="T20" s="102">
        <v>12579.6</v>
      </c>
      <c r="U20" s="57">
        <f>SUM(R20:T20)</f>
        <v>22872</v>
      </c>
    </row>
    <row r="21" spans="1:21" ht="17.100000000000001" thickBot="1">
      <c r="A21" t="s">
        <v>65</v>
      </c>
      <c r="B21" s="56">
        <v>0</v>
      </c>
      <c r="C21" s="56">
        <v>0</v>
      </c>
      <c r="D21" s="56">
        <v>0.45</v>
      </c>
      <c r="E21" s="56">
        <v>0</v>
      </c>
      <c r="F21" s="56">
        <v>0.55000000000000004</v>
      </c>
      <c r="K21">
        <v>5.0999999999999996</v>
      </c>
      <c r="L21" s="202" t="s">
        <v>98</v>
      </c>
      <c r="M21" s="203"/>
      <c r="N21" s="212">
        <v>73041</v>
      </c>
      <c r="O21" s="213"/>
      <c r="P21" s="102">
        <v>14608.2</v>
      </c>
      <c r="Q21" s="102">
        <v>14608.2</v>
      </c>
      <c r="R21" s="102">
        <v>14608.2</v>
      </c>
      <c r="S21" s="102">
        <v>14608.2</v>
      </c>
      <c r="T21" s="102">
        <v>14608.2</v>
      </c>
      <c r="U21" s="57">
        <f>SUM(P21:T21)</f>
        <v>73041</v>
      </c>
    </row>
    <row r="22" spans="1:21" ht="17.100000000000001" thickBot="1">
      <c r="L22" s="202" t="s">
        <v>108</v>
      </c>
      <c r="M22" s="203"/>
      <c r="N22" s="204" t="s">
        <v>112</v>
      </c>
      <c r="O22" s="205"/>
      <c r="P22" s="144">
        <f>SUM(P2:P21)</f>
        <v>53491.17</v>
      </c>
      <c r="Q22" s="144">
        <f t="shared" ref="Q22:T22" si="0">SUM(Q2:Q21)</f>
        <v>803374.02</v>
      </c>
      <c r="R22" s="144">
        <f t="shared" si="0"/>
        <v>433724.62000000005</v>
      </c>
      <c r="S22" s="144">
        <f t="shared" si="0"/>
        <v>275582.51999999996</v>
      </c>
      <c r="T22" s="144">
        <f t="shared" si="0"/>
        <v>198950.66999999998</v>
      </c>
      <c r="U22" s="129">
        <f>SUM(U2:U21)</f>
        <v>1765123</v>
      </c>
    </row>
    <row r="23" spans="1:21">
      <c r="L23" s="112"/>
    </row>
    <row r="24" spans="1:21">
      <c r="O24" s="103" t="s">
        <v>113</v>
      </c>
      <c r="P24" s="57">
        <f>SUM(P2:P21)</f>
        <v>53491.17</v>
      </c>
      <c r="Q24" s="57">
        <f t="shared" ref="Q24:T24" si="1">SUM(Q2:Q21)</f>
        <v>803374.02</v>
      </c>
      <c r="R24" s="57">
        <f t="shared" si="1"/>
        <v>433724.62000000005</v>
      </c>
      <c r="S24" s="57">
        <f t="shared" si="1"/>
        <v>275582.51999999996</v>
      </c>
      <c r="T24" s="57">
        <f t="shared" si="1"/>
        <v>198950.66999999998</v>
      </c>
      <c r="U24" s="124">
        <f>SUM(P24:T24)</f>
        <v>1765123</v>
      </c>
    </row>
    <row r="26" spans="1:21">
      <c r="L26" s="58" t="s">
        <v>114</v>
      </c>
      <c r="M26" s="124">
        <f>SUM(O2:O19,N20,N21)</f>
        <v>1765123</v>
      </c>
    </row>
    <row r="28" spans="1:21">
      <c r="U28" s="57">
        <f>SUM(P22:T22)</f>
        <v>1765123</v>
      </c>
    </row>
  </sheetData>
  <mergeCells count="14">
    <mergeCell ref="L2:L4"/>
    <mergeCell ref="M2:M4"/>
    <mergeCell ref="L5:L9"/>
    <mergeCell ref="M5:M9"/>
    <mergeCell ref="L10:L16"/>
    <mergeCell ref="M10:M16"/>
    <mergeCell ref="L22:M22"/>
    <mergeCell ref="N22:O22"/>
    <mergeCell ref="L17:L19"/>
    <mergeCell ref="M17:M19"/>
    <mergeCell ref="L20:M20"/>
    <mergeCell ref="N20:O20"/>
    <mergeCell ref="L21:M21"/>
    <mergeCell ref="N21:O2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B8BAB9EC775B4FB3CE36A3C2DD23AE" ma:contentTypeVersion="5" ma:contentTypeDescription="Create a new document." ma:contentTypeScope="" ma:versionID="2c3fd29d1752cc55919249717c15e0aa">
  <xsd:schema xmlns:xsd="http://www.w3.org/2001/XMLSchema" xmlns:xs="http://www.w3.org/2001/XMLSchema" xmlns:p="http://schemas.microsoft.com/office/2006/metadata/properties" xmlns:ns2="3e02667f-0271-471b-bd6e-11a2e16def1d" xmlns:ns3="ff57b53f-0493-42a0-86f6-b9b1333ab06d" xmlns:ns4="ceb00776-aa5c-4fc8-b6fe-5f035152e4b6" targetNamespace="http://schemas.microsoft.com/office/2006/metadata/properties" ma:root="true" ma:fieldsID="93d573d88b9ef3fe93467902da176fcc" ns2:_="" ns3:_="" ns4:_="">
    <xsd:import namespace="3e02667f-0271-471b-bd6e-11a2e16def1d"/>
    <xsd:import namespace="ff57b53f-0493-42a0-86f6-b9b1333ab06d"/>
    <xsd:import namespace="ceb00776-aa5c-4fc8-b6fe-5f035152e4b6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lcf76f155ced4ddcb4097134ff3c332f" minOccurs="0"/>
                <xsd:element ref="ns4:DocPrefix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displayName="Image Tags_0" ma:hidden="true" ma:internalName="lcf76f155ced4ddcb4097134ff3c332f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DocPrefix" ma:index="10" nillable="true" ma:displayName="DocPrefix" ma:internalName="DocPrefix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57b53f-0493-42a0-86f6-b9b1333ab06d" xsi:nil="true"/>
    <DocPrefix xmlns="ceb00776-aa5c-4fc8-b6fe-5f035152e4b6">Project Implementation Report (PIR)</DocPrefix>
    <TaxCatchAll xmlns="3e02667f-0271-471b-bd6e-11a2e16def1d" xsi:nil="true"/>
  </documentManagement>
</p:properties>
</file>

<file path=customXml/itemProps1.xml><?xml version="1.0" encoding="utf-8"?>
<ds:datastoreItem xmlns:ds="http://schemas.openxmlformats.org/officeDocument/2006/customXml" ds:itemID="{5D701D39-32F7-4BAC-8A60-6050A8637ABA}"/>
</file>

<file path=customXml/itemProps2.xml><?xml version="1.0" encoding="utf-8"?>
<ds:datastoreItem xmlns:ds="http://schemas.openxmlformats.org/officeDocument/2006/customXml" ds:itemID="{67B801D7-0422-46FF-8000-1F9EFAC1A912}"/>
</file>

<file path=customXml/itemProps3.xml><?xml version="1.0" encoding="utf-8"?>
<ds:datastoreItem xmlns:ds="http://schemas.openxmlformats.org/officeDocument/2006/customXml" ds:itemID="{A49062A8-F5BC-4ABF-AF94-DE924A7B43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Mélanie</dc:creator>
  <cp:keywords/>
  <dc:description/>
  <cp:lastModifiedBy>BERU, Franchesca</cp:lastModifiedBy>
  <cp:revision/>
  <dcterms:created xsi:type="dcterms:W3CDTF">2021-04-29T11:58:31Z</dcterms:created>
  <dcterms:modified xsi:type="dcterms:W3CDTF">2025-09-08T18:37:46Z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0x010100DAB8BAB9EC775B4FB3CE36A3C2DD23AE</vt:lpwstr>
  </property>
  <property fmtid="{D5CDD505-2E9C-101B-9397-08002B2CF9AE}" pid="3" name="MediaServiceImageTags">
    <vt:lpwstr/>
  </property>
  <property fmtid="{D5CDD505-2E9C-101B-9397-08002B2CF9AE}" pid="4" name="TrustFund">
    <vt:lpwstr>GET</vt:lpwstr>
  </property>
  <property fmtid="{D5CDD505-2E9C-101B-9397-08002B2CF9AE}" pid="5" name="GEFID">
    <vt:lpwstr>10543</vt:lpwstr>
  </property>
  <property fmtid="{D5CDD505-2E9C-101B-9397-08002B2CF9AE}" pid="6" name="GEFProjectID">
    <vt:lpwstr>a90d86e4-115d-e911-a835-000d3a37557b</vt:lpwstr>
  </property>
  <property fmtid="{D5CDD505-2E9C-101B-9397-08002B2CF9AE}" pid="7" name="FocalArea">
    <vt:lpwstr>Chemicals and Waste</vt:lpwstr>
  </property>
  <property fmtid="{D5CDD505-2E9C-101B-9397-08002B2CF9AE}" pid="8" name="GEFCountry">
    <vt:lpwstr>Regional</vt:lpwstr>
  </property>
  <property fmtid="{D5CDD505-2E9C-101B-9397-08002B2CF9AE}" pid="9" name="Classification">
    <vt:lpwstr>Public</vt:lpwstr>
  </property>
  <property fmtid="{D5CDD505-2E9C-101B-9397-08002B2CF9AE}" pid="10" name="DocCategory">
    <vt:lpwstr>M and E Document</vt:lpwstr>
  </property>
  <property fmtid="{D5CDD505-2E9C-101B-9397-08002B2CF9AE}" pid="11" name="ProjectTitle">
    <vt:lpwstr>Promotion of circular economy in the textile and garment sector through the sustainable management of chemicals and waste in Lesotho, Madagascar and South Africa</vt:lpwstr>
  </property>
  <property fmtid="{D5CDD505-2E9C-101B-9397-08002B2CF9AE}" pid="12" name="ProjectStatus">
    <vt:lpwstr>Under Implementation</vt:lpwstr>
  </property>
  <property fmtid="{D5CDD505-2E9C-101B-9397-08002B2CF9AE}" pid="13" name="DocType">
    <vt:lpwstr>PIR 2</vt:lpwstr>
  </property>
  <property fmtid="{D5CDD505-2E9C-101B-9397-08002B2CF9AE}" pid="14" name="ProjectTypeSubType2">
    <vt:lpwstr/>
  </property>
  <property fmtid="{D5CDD505-2E9C-101B-9397-08002B2CF9AE}" pid="15" name="DocumentTitle">
    <vt:lpwstr>10543_COMPILED ANNUAL BUDGET FOR ALL</vt:lpwstr>
  </property>
  <property fmtid="{D5CDD505-2E9C-101B-9397-08002B2CF9AE}" pid="16" name="Phase">
    <vt:lpwstr>GEF - 7</vt:lpwstr>
  </property>
  <property fmtid="{D5CDD505-2E9C-101B-9397-08002B2CF9AE}" pid="17" name="ProjectType">
    <vt:lpwstr>FSP</vt:lpwstr>
  </property>
  <property fmtid="{D5CDD505-2E9C-101B-9397-08002B2CF9AE}" pid="18" name="DocClassification">
    <vt:lpwstr>Public</vt:lpwstr>
  </property>
  <property fmtid="{D5CDD505-2E9C-101B-9397-08002B2CF9AE}" pid="19" name="TrustFundType">
    <vt:lpwstr>GET</vt:lpwstr>
  </property>
  <property fmtid="{D5CDD505-2E9C-101B-9397-08002B2CF9AE}" pid="20" name="ProjectTypeSubType1">
    <vt:lpwstr/>
  </property>
</Properties>
</file>